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"/>
    </mc:Choice>
  </mc:AlternateContent>
  <bookViews>
    <workbookView xWindow="0" yWindow="0" windowWidth="16000" windowHeight="8550" firstSheet="1" activeTab="5"/>
  </bookViews>
  <sheets>
    <sheet name="Formule" sheetId="1" r:id="rId1"/>
    <sheet name="Deviz general si obiect" sheetId="2" r:id="rId2"/>
    <sheet name="Deviz detaliat" sheetId="3" r:id="rId3"/>
    <sheet name="Grafic" sheetId="4" r:id="rId4"/>
    <sheet name="Sheet1" sheetId="7" r:id="rId5"/>
    <sheet name="Deviz financiar" sheetId="8" r:id="rId6"/>
  </sheets>
  <externalReferences>
    <externalReference r:id="rId7"/>
    <externalReference r:id="rId8"/>
  </externalReferences>
  <definedNames>
    <definedName name="_con1">[1]det!$G$152</definedName>
    <definedName name="_dot1">'[2]Date generale'!$F$153</definedName>
    <definedName name="_ech1">'[2]Date generale'!$F$151</definedName>
    <definedName name="_nob1">'Deviz general si obiect'!#REF!</definedName>
    <definedName name="C_euro">'[1]Date generale'!$B$57</definedName>
    <definedName name="cm">Formule!$C$65</definedName>
    <definedName name="durata">Formule!$C$63</definedName>
    <definedName name="euro">Formule!$C$60</definedName>
    <definedName name="nob0">'Deviz general si obiect'!$M$1</definedName>
    <definedName name="total">Formule!$C$82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4" l="1"/>
  <c r="B7" i="4"/>
  <c r="C7" i="4"/>
  <c r="R7" i="4"/>
  <c r="I7" i="4" s="1"/>
  <c r="P10" i="4"/>
  <c r="Q10" i="4"/>
  <c r="P11" i="4"/>
  <c r="Q11" i="4"/>
  <c r="C12" i="4"/>
  <c r="P14" i="4"/>
  <c r="Q14" i="4"/>
  <c r="P15" i="4"/>
  <c r="Q15" i="4"/>
  <c r="C18" i="4"/>
  <c r="B19" i="4"/>
  <c r="B20" i="4"/>
  <c r="P20" i="4"/>
  <c r="B21" i="4"/>
  <c r="B22" i="4"/>
  <c r="B24" i="4"/>
  <c r="P24" i="4"/>
  <c r="B25" i="4"/>
  <c r="C25" i="4"/>
  <c r="P25" i="4"/>
  <c r="Q25" i="4"/>
  <c r="R25" i="4"/>
  <c r="B26" i="4"/>
  <c r="B27" i="4"/>
  <c r="B29" i="4"/>
  <c r="P29" i="4"/>
  <c r="B30" i="4"/>
  <c r="C30" i="4"/>
  <c r="P30" i="4"/>
  <c r="Q30" i="4"/>
  <c r="R30" i="4"/>
  <c r="B31" i="4"/>
  <c r="B32" i="4"/>
  <c r="B34" i="4"/>
  <c r="C34" i="4"/>
  <c r="P34" i="4"/>
  <c r="R34" i="4"/>
  <c r="B35" i="4"/>
  <c r="C35" i="4"/>
  <c r="P35" i="4"/>
  <c r="Q35" i="4"/>
  <c r="R35" i="4"/>
  <c r="B36" i="4"/>
  <c r="B37" i="4"/>
  <c r="B39" i="4"/>
  <c r="C39" i="4"/>
  <c r="P39" i="4"/>
  <c r="R39" i="4"/>
  <c r="B40" i="4"/>
  <c r="C40" i="4"/>
  <c r="P40" i="4"/>
  <c r="Q40" i="4"/>
  <c r="R40" i="4"/>
  <c r="B41" i="4"/>
  <c r="B42" i="4"/>
  <c r="C43" i="4"/>
  <c r="Q43" i="4"/>
  <c r="R43" i="4"/>
  <c r="B44" i="4"/>
  <c r="B45" i="4"/>
  <c r="B46" i="4"/>
  <c r="B47" i="4"/>
  <c r="C54" i="4"/>
  <c r="P54" i="4"/>
  <c r="P55" i="4"/>
  <c r="Q55" i="4"/>
  <c r="P56" i="4"/>
  <c r="Q56" i="4"/>
  <c r="P57" i="4"/>
  <c r="Q57" i="4"/>
  <c r="P58" i="4"/>
  <c r="P59" i="4"/>
  <c r="C53" i="4"/>
  <c r="H146" i="2"/>
  <c r="I146" i="2"/>
  <c r="J146" i="2"/>
  <c r="I145" i="2"/>
  <c r="J145" i="2"/>
  <c r="C38" i="4" l="1"/>
  <c r="H7" i="4"/>
  <c r="R33" i="4"/>
  <c r="C33" i="4"/>
  <c r="R38" i="4"/>
  <c r="J7" i="4"/>
  <c r="Q54" i="4"/>
  <c r="Q39" i="4"/>
  <c r="Q38" i="4" s="1"/>
  <c r="Q24" i="4"/>
  <c r="Q23" i="4" s="1"/>
  <c r="Q34" i="4"/>
  <c r="Q33" i="4" s="1"/>
  <c r="P7" i="4" l="1"/>
  <c r="Q7" i="4" s="1"/>
  <c r="Q49" i="4"/>
  <c r="Q19" i="4"/>
  <c r="Q18" i="4" s="1"/>
  <c r="Q17" i="4" s="1"/>
  <c r="Q20" i="4"/>
  <c r="H59" i="2"/>
  <c r="I59" i="2" l="1"/>
  <c r="J59" i="2" s="1"/>
  <c r="R15" i="4" s="1"/>
  <c r="C15" i="4"/>
  <c r="Q16" i="4"/>
  <c r="Q48" i="4"/>
  <c r="H58" i="2"/>
  <c r="C14" i="4" s="1"/>
  <c r="H49" i="2"/>
  <c r="C11" i="4" s="1"/>
  <c r="H48" i="2"/>
  <c r="C10" i="4" s="1"/>
  <c r="R53" i="4"/>
  <c r="F53" i="4" s="1"/>
  <c r="P53" i="4" s="1"/>
  <c r="Q53" i="4" s="1"/>
  <c r="C69" i="3"/>
  <c r="C41" i="3"/>
  <c r="C16" i="4" l="1"/>
  <c r="H195" i="2" l="1"/>
  <c r="H166" i="2"/>
  <c r="I166" i="2" s="1"/>
  <c r="J166" i="2" s="1"/>
  <c r="H163" i="2"/>
  <c r="I163" i="2" s="1"/>
  <c r="J163" i="2" s="1"/>
  <c r="H140" i="2"/>
  <c r="H143" i="2"/>
  <c r="C29" i="4" s="1"/>
  <c r="C28" i="4" s="1"/>
  <c r="H164" i="2" l="1"/>
  <c r="I164" i="2" s="1"/>
  <c r="J164" i="2" s="1"/>
  <c r="I143" i="2"/>
  <c r="H191" i="2"/>
  <c r="I195" i="2"/>
  <c r="G9" i="3"/>
  <c r="H134" i="2" s="1"/>
  <c r="I134" i="2" l="1"/>
  <c r="J134" i="2" s="1"/>
  <c r="J143" i="2"/>
  <c r="R29" i="4" s="1"/>
  <c r="J195" i="2"/>
  <c r="J191" i="2" s="1"/>
  <c r="I191" i="2"/>
  <c r="H9" i="3"/>
  <c r="D89" i="2"/>
  <c r="D88" i="2"/>
  <c r="D35" i="2"/>
  <c r="Q29" i="4" l="1"/>
  <c r="Q28" i="4" s="1"/>
  <c r="R28" i="4"/>
  <c r="I9" i="3"/>
  <c r="B9" i="7"/>
  <c r="B10" i="7"/>
  <c r="B11" i="7"/>
  <c r="B12" i="7"/>
  <c r="B8" i="7"/>
  <c r="B37" i="7"/>
  <c r="B36" i="7"/>
  <c r="B34" i="7"/>
  <c r="B33" i="7"/>
  <c r="B31" i="7"/>
  <c r="B30" i="7"/>
  <c r="B28" i="7"/>
  <c r="B27" i="7"/>
  <c r="B25" i="7"/>
  <c r="B24" i="7"/>
  <c r="H13" i="8" l="1"/>
  <c r="I13" i="8" s="1"/>
  <c r="H14" i="8"/>
  <c r="I14" i="8" s="1"/>
  <c r="H15" i="8"/>
  <c r="I15" i="8"/>
  <c r="H16" i="8"/>
  <c r="I16" i="8" s="1"/>
  <c r="H17" i="8"/>
  <c r="I17" i="8" s="1"/>
  <c r="H18" i="8"/>
  <c r="I18" i="8" s="1"/>
  <c r="H19" i="8"/>
  <c r="I19" i="8" s="1"/>
  <c r="H20" i="8"/>
  <c r="I20" i="8" s="1"/>
  <c r="C2" i="3"/>
  <c r="E1" i="4"/>
  <c r="J213" i="2"/>
  <c r="J185" i="2"/>
  <c r="C212" i="2"/>
  <c r="C213" i="2"/>
  <c r="J233" i="2"/>
  <c r="I233" i="2"/>
  <c r="H233" i="2"/>
  <c r="J227" i="2"/>
  <c r="I227" i="2"/>
  <c r="H227" i="2"/>
  <c r="C185" i="2"/>
  <c r="C184" i="2"/>
  <c r="J205" i="2"/>
  <c r="I205" i="2"/>
  <c r="H205" i="2"/>
  <c r="J199" i="2"/>
  <c r="I199" i="2"/>
  <c r="H199" i="2"/>
  <c r="H145" i="2"/>
  <c r="I111" i="2"/>
  <c r="J111" i="2"/>
  <c r="H111" i="2"/>
  <c r="I27" i="2"/>
  <c r="J27" i="2"/>
  <c r="H27" i="2"/>
  <c r="D86" i="2"/>
  <c r="D83" i="2"/>
  <c r="D80" i="2"/>
  <c r="D77" i="2"/>
  <c r="D74" i="2"/>
  <c r="H196" i="2" l="1"/>
  <c r="H206" i="2" s="1"/>
  <c r="C6" i="4" s="1"/>
  <c r="C5" i="4" s="1"/>
  <c r="L35" i="2" l="1"/>
  <c r="L85" i="2"/>
  <c r="L79" i="2"/>
  <c r="L82" i="2"/>
  <c r="L87" i="2"/>
  <c r="C13" i="4" l="1"/>
  <c r="L25" i="2" l="1"/>
  <c r="L26" i="2"/>
  <c r="L28" i="2"/>
  <c r="L29" i="2"/>
  <c r="L32" i="2"/>
  <c r="L33" i="2"/>
  <c r="L36" i="2"/>
  <c r="L37" i="2"/>
  <c r="L39" i="2"/>
  <c r="L31" i="2" l="1"/>
  <c r="L38" i="2"/>
  <c r="L62" i="2"/>
  <c r="L67" i="2"/>
  <c r="L51" i="2"/>
  <c r="L30" i="2"/>
  <c r="H9" i="8"/>
  <c r="I9" i="8" s="1"/>
  <c r="G11" i="8"/>
  <c r="G22" i="8"/>
  <c r="H22" i="8" s="1"/>
  <c r="I22" i="8" s="1"/>
  <c r="H37" i="8"/>
  <c r="I37" i="8" s="1"/>
  <c r="H24" i="8"/>
  <c r="G34" i="8"/>
  <c r="H12" i="8"/>
  <c r="I12" i="8" s="1"/>
  <c r="G40" i="8"/>
  <c r="G41" i="8"/>
  <c r="G42" i="8"/>
  <c r="G39" i="8"/>
  <c r="H39" i="8" s="1"/>
  <c r="G36" i="8"/>
  <c r="H36" i="8" s="1"/>
  <c r="G25" i="8"/>
  <c r="G26" i="8"/>
  <c r="G27" i="8"/>
  <c r="G28" i="8"/>
  <c r="G29" i="8"/>
  <c r="G24" i="8"/>
  <c r="G21" i="8"/>
  <c r="H21" i="8" s="1"/>
  <c r="I21" i="8" s="1"/>
  <c r="H10" i="8"/>
  <c r="I10" i="8" s="1"/>
  <c r="I25" i="8" l="1"/>
  <c r="H25" i="8"/>
  <c r="I11" i="8"/>
  <c r="I24" i="8"/>
  <c r="H11" i="8"/>
  <c r="G30" i="8"/>
  <c r="G23" i="8"/>
  <c r="I39" i="8"/>
  <c r="G38" i="8"/>
  <c r="G35" i="8"/>
  <c r="H35" i="8"/>
  <c r="I36" i="8"/>
  <c r="I35" i="8" s="1"/>
  <c r="J196" i="2" l="1"/>
  <c r="J206" i="2" s="1"/>
  <c r="R6" i="4" s="1"/>
  <c r="I196" i="2"/>
  <c r="I206" i="2" s="1"/>
  <c r="H6" i="4" l="1"/>
  <c r="J6" i="4"/>
  <c r="I6" i="4"/>
  <c r="R5" i="4"/>
  <c r="I58" i="2"/>
  <c r="H34" i="8" s="1"/>
  <c r="H30" i="8" s="1"/>
  <c r="I48" i="2"/>
  <c r="J48" i="2" s="1"/>
  <c r="R10" i="4" s="1"/>
  <c r="J127" i="2"/>
  <c r="J156" i="2"/>
  <c r="C156" i="2"/>
  <c r="I60" i="3"/>
  <c r="G59" i="3"/>
  <c r="C30" i="3"/>
  <c r="P6" i="4" l="1"/>
  <c r="Q6" i="4" s="1"/>
  <c r="Q5" i="4" s="1"/>
  <c r="Q61" i="4" s="1"/>
  <c r="H45" i="3"/>
  <c r="I28" i="8"/>
  <c r="H28" i="8"/>
  <c r="I40" i="8"/>
  <c r="H40" i="8"/>
  <c r="I41" i="8"/>
  <c r="H41" i="8"/>
  <c r="I29" i="8"/>
  <c r="H29" i="8"/>
  <c r="H27" i="8"/>
  <c r="I50" i="2"/>
  <c r="J50" i="2" s="1"/>
  <c r="R12" i="4" s="1"/>
  <c r="H12" i="4" s="1"/>
  <c r="P12" i="4" s="1"/>
  <c r="Q12" i="4" s="1"/>
  <c r="I49" i="2"/>
  <c r="J49" i="2" s="1"/>
  <c r="R11" i="4" s="1"/>
  <c r="J58" i="2"/>
  <c r="R14" i="4" s="1"/>
  <c r="G60" i="3"/>
  <c r="H60" i="3"/>
  <c r="H59" i="3"/>
  <c r="I59" i="3" s="1"/>
  <c r="G45" i="3"/>
  <c r="G39" i="3" l="1"/>
  <c r="H135" i="2"/>
  <c r="I135" i="2" s="1"/>
  <c r="J135" i="2" s="1"/>
  <c r="I45" i="3"/>
  <c r="H137" i="2"/>
  <c r="I137" i="2" s="1"/>
  <c r="J137" i="2" s="1"/>
  <c r="G8" i="8"/>
  <c r="H44" i="2"/>
  <c r="C9" i="4" s="1"/>
  <c r="C8" i="4" s="1"/>
  <c r="H42" i="8"/>
  <c r="H38" i="8" s="1"/>
  <c r="I34" i="8"/>
  <c r="I30" i="8" s="1"/>
  <c r="I27" i="8"/>
  <c r="R16" i="4"/>
  <c r="H16" i="4" l="1"/>
  <c r="I16" i="4"/>
  <c r="K16" i="4"/>
  <c r="N16" i="4"/>
  <c r="L16" i="4"/>
  <c r="J16" i="4"/>
  <c r="M16" i="4"/>
  <c r="O16" i="4"/>
  <c r="G7" i="8"/>
  <c r="G43" i="8" s="1"/>
  <c r="H8" i="8"/>
  <c r="I44" i="2"/>
  <c r="I42" i="8"/>
  <c r="I38" i="8" s="1"/>
  <c r="H26" i="8"/>
  <c r="H23" i="8" s="1"/>
  <c r="I26" i="8"/>
  <c r="I23" i="8" s="1"/>
  <c r="P16" i="4" l="1"/>
  <c r="L45" i="2"/>
  <c r="J44" i="2"/>
  <c r="R9" i="4" s="1"/>
  <c r="H7" i="8"/>
  <c r="H43" i="8" s="1"/>
  <c r="I8" i="8"/>
  <c r="I7" i="8" s="1"/>
  <c r="I43" i="8" s="1"/>
  <c r="R13" i="4"/>
  <c r="C155" i="2"/>
  <c r="C126" i="2"/>
  <c r="D85" i="2"/>
  <c r="D82" i="2"/>
  <c r="D79" i="2"/>
  <c r="D76" i="2"/>
  <c r="D73" i="2"/>
  <c r="H13" i="4" l="1"/>
  <c r="F13" i="4"/>
  <c r="G13" i="4"/>
  <c r="G9" i="4"/>
  <c r="G60" i="4" s="1"/>
  <c r="F9" i="4"/>
  <c r="H9" i="4"/>
  <c r="R8" i="4"/>
  <c r="P13" i="4" l="1"/>
  <c r="Q13" i="4" s="1"/>
  <c r="P9" i="4"/>
  <c r="Q9" i="4" s="1"/>
  <c r="Q8" i="4" s="1"/>
  <c r="C8" i="3"/>
  <c r="C127" i="2"/>
  <c r="H39" i="3" l="1"/>
  <c r="I39" i="3"/>
  <c r="L78" i="2"/>
  <c r="H81" i="2"/>
  <c r="L81" i="2" s="1"/>
  <c r="J81" i="2" l="1"/>
  <c r="H141" i="2"/>
  <c r="C24" i="4" s="1"/>
  <c r="C23" i="4" s="1"/>
  <c r="C17" i="4" s="1"/>
  <c r="I140" i="2"/>
  <c r="I141" i="2" s="1"/>
  <c r="I81" i="2" l="1"/>
  <c r="J140" i="2"/>
  <c r="J141" i="2" s="1"/>
  <c r="R24" i="4" s="1"/>
  <c r="R23" i="4" s="1"/>
  <c r="L76" i="2" l="1"/>
  <c r="L75" i="2" l="1"/>
  <c r="I84" i="2" l="1"/>
  <c r="H84" i="2"/>
  <c r="H147" i="2"/>
  <c r="I147" i="2" l="1"/>
  <c r="L84" i="2"/>
  <c r="J84" i="2"/>
  <c r="J147" i="2" l="1"/>
  <c r="H220" i="2"/>
  <c r="H219" i="2" l="1"/>
  <c r="I220" i="2"/>
  <c r="J220" i="2" s="1"/>
  <c r="H224" i="2"/>
  <c r="H234" i="2" s="1"/>
  <c r="I219" i="2" l="1"/>
  <c r="I224" i="2"/>
  <c r="I234" i="2" s="1"/>
  <c r="J219" i="2"/>
  <c r="J224" i="2"/>
  <c r="J234" i="2" s="1"/>
  <c r="L27" i="2" l="1"/>
  <c r="C49" i="4"/>
  <c r="R49" i="4" l="1"/>
  <c r="H49" i="4" l="1"/>
  <c r="J49" i="4"/>
  <c r="I49" i="4"/>
  <c r="L34" i="2"/>
  <c r="L40" i="2" l="1"/>
  <c r="P49" i="4"/>
  <c r="H60" i="4"/>
  <c r="L62" i="3" l="1"/>
  <c r="L66" i="3" l="1"/>
  <c r="L58" i="3" l="1"/>
  <c r="L59" i="3" s="1"/>
  <c r="G78" i="3"/>
  <c r="F74" i="3" l="1"/>
  <c r="F76" i="3"/>
  <c r="H78" i="3"/>
  <c r="I78" i="3" s="1"/>
  <c r="G76" i="3" l="1"/>
  <c r="I76" i="3" s="1"/>
  <c r="G74" i="3"/>
  <c r="I74" i="3" s="1"/>
  <c r="H83" i="3"/>
  <c r="H133" i="2" l="1"/>
  <c r="H138" i="2" s="1"/>
  <c r="N73" i="2" l="1"/>
  <c r="I83" i="3"/>
  <c r="G84" i="3" s="1"/>
  <c r="G83" i="3"/>
  <c r="G88" i="3" s="1"/>
  <c r="G89" i="3" s="1"/>
  <c r="G90" i="3" s="1"/>
  <c r="N90" i="2"/>
  <c r="H148" i="2"/>
  <c r="I103" i="2"/>
  <c r="I133" i="2"/>
  <c r="I138" i="2" s="1"/>
  <c r="L73" i="2" l="1"/>
  <c r="I148" i="2"/>
  <c r="I105" i="2"/>
  <c r="J103" i="2"/>
  <c r="R54" i="4" s="1"/>
  <c r="J133" i="2"/>
  <c r="J138" i="2" s="1"/>
  <c r="R19" i="4" s="1"/>
  <c r="J19" i="4" l="1"/>
  <c r="J60" i="4" s="1"/>
  <c r="N19" i="4"/>
  <c r="N60" i="4" s="1"/>
  <c r="O19" i="4"/>
  <c r="O60" i="4" s="1"/>
  <c r="K19" i="4"/>
  <c r="K60" i="4" s="1"/>
  <c r="M19" i="4"/>
  <c r="M60" i="4" s="1"/>
  <c r="I19" i="4"/>
  <c r="L19" i="4"/>
  <c r="L60" i="4" s="1"/>
  <c r="J148" i="2"/>
  <c r="H162" i="2"/>
  <c r="H167" i="2"/>
  <c r="P19" i="4" l="1"/>
  <c r="I60" i="4"/>
  <c r="H177" i="2"/>
  <c r="I167" i="2"/>
  <c r="I162" i="2"/>
  <c r="N96" i="2" l="1"/>
  <c r="H114" i="2"/>
  <c r="H101" i="2"/>
  <c r="C52" i="4" s="1"/>
  <c r="H99" i="2"/>
  <c r="C51" i="4" s="1"/>
  <c r="I177" i="2"/>
  <c r="H90" i="2"/>
  <c r="N116" i="2" s="1"/>
  <c r="L72" i="2"/>
  <c r="N92" i="2"/>
  <c r="J162" i="2"/>
  <c r="J167" i="2"/>
  <c r="R20" i="4" s="1"/>
  <c r="R18" i="4" s="1"/>
  <c r="R17" i="4" s="1"/>
  <c r="C50" i="4" l="1"/>
  <c r="C48" i="4" s="1"/>
  <c r="C58" i="4" s="1"/>
  <c r="N112" i="2"/>
  <c r="J99" i="2"/>
  <c r="R51" i="4" s="1"/>
  <c r="J101" i="2"/>
  <c r="R52" i="4" s="1"/>
  <c r="F52" i="4" s="1"/>
  <c r="P52" i="4" s="1"/>
  <c r="Q52" i="4" s="1"/>
  <c r="I90" i="2"/>
  <c r="I114" i="2"/>
  <c r="N103" i="2"/>
  <c r="L90" i="2"/>
  <c r="J177" i="2"/>
  <c r="N109" i="2"/>
  <c r="N110" i="2" s="1"/>
  <c r="L113" i="2"/>
  <c r="F51" i="4" l="1"/>
  <c r="R50" i="4"/>
  <c r="R48" i="4" s="1"/>
  <c r="R60" i="4" s="1"/>
  <c r="N113" i="2"/>
  <c r="H105" i="2"/>
  <c r="I113" i="2"/>
  <c r="C59" i="4" s="1"/>
  <c r="P51" i="4" l="1"/>
  <c r="Q51" i="4" s="1"/>
  <c r="Q50" i="4" s="1"/>
  <c r="F60" i="4"/>
  <c r="P60" i="4" s="1"/>
  <c r="Q60" i="4" s="1"/>
  <c r="R59" i="4"/>
  <c r="C60" i="4"/>
  <c r="J105" i="2"/>
  <c r="H113" i="2"/>
  <c r="I120" i="2" s="1"/>
  <c r="N42" i="2"/>
  <c r="N43" i="2" s="1"/>
  <c r="J90" i="2"/>
  <c r="J114" i="2"/>
  <c r="I121" i="2" l="1"/>
  <c r="J120" i="2" s="1"/>
  <c r="J121" i="2"/>
  <c r="N115" i="2"/>
  <c r="J113" i="2"/>
</calcChain>
</file>

<file path=xl/sharedStrings.xml><?xml version="1.0" encoding="utf-8"?>
<sst xmlns="http://schemas.openxmlformats.org/spreadsheetml/2006/main" count="1114" uniqueCount="718">
  <si>
    <t>Titlu proiect</t>
  </si>
  <si>
    <t>titlu</t>
  </si>
  <si>
    <t>Comuna</t>
  </si>
  <si>
    <t>com</t>
  </si>
  <si>
    <t>Judet</t>
  </si>
  <si>
    <t>jud</t>
  </si>
  <si>
    <t>Beneficiar</t>
  </si>
  <si>
    <t>firma</t>
  </si>
  <si>
    <t>CUI</t>
  </si>
  <si>
    <t>cui</t>
  </si>
  <si>
    <t>Nr. Reg comertului</t>
  </si>
  <si>
    <t>reg</t>
  </si>
  <si>
    <t>Adresa beneficiar</t>
  </si>
  <si>
    <t>adresa</t>
  </si>
  <si>
    <t>Director</t>
  </si>
  <si>
    <t>sef</t>
  </si>
  <si>
    <t>CNP</t>
  </si>
  <si>
    <t>-</t>
  </si>
  <si>
    <t>cnp</t>
  </si>
  <si>
    <t>Localitate</t>
  </si>
  <si>
    <t>oras</t>
  </si>
  <si>
    <t>Cod postal</t>
  </si>
  <si>
    <t>codpostal</t>
  </si>
  <si>
    <t>Email</t>
  </si>
  <si>
    <t>email</t>
  </si>
  <si>
    <t>Telefon/fax</t>
  </si>
  <si>
    <t>tel</t>
  </si>
  <si>
    <t>Nr sate</t>
  </si>
  <si>
    <t>nrsat</t>
  </si>
  <si>
    <t>Sat1</t>
  </si>
  <si>
    <t>sat1</t>
  </si>
  <si>
    <t>Sat2</t>
  </si>
  <si>
    <t>sat2</t>
  </si>
  <si>
    <t>Consultant</t>
  </si>
  <si>
    <t>elab</t>
  </si>
  <si>
    <t>Cod CAEN</t>
  </si>
  <si>
    <t>caen_elab</t>
  </si>
  <si>
    <t>Nr.locuitori</t>
  </si>
  <si>
    <t>nrloc</t>
  </si>
  <si>
    <t>Nr.animale mari</t>
  </si>
  <si>
    <t>nranim</t>
  </si>
  <si>
    <t>Adresa consultant</t>
  </si>
  <si>
    <t>adresacons</t>
  </si>
  <si>
    <t>Date identif.consultant</t>
  </si>
  <si>
    <t>idcons</t>
  </si>
  <si>
    <t>Lungime retea (km)</t>
  </si>
  <si>
    <t>lretea</t>
  </si>
  <si>
    <t>Nr.foraje</t>
  </si>
  <si>
    <t>nrforaje</t>
  </si>
  <si>
    <t>Volum inmagazinare</t>
  </si>
  <si>
    <t>volum</t>
  </si>
  <si>
    <t>Nr.rezerv.inmagaz</t>
  </si>
  <si>
    <t>nrrez</t>
  </si>
  <si>
    <t>Suprafata de prot sanitara puturi</t>
  </si>
  <si>
    <t>sprot</t>
  </si>
  <si>
    <t>Suprafata drum acces puturi</t>
  </si>
  <si>
    <t>sdrum</t>
  </si>
  <si>
    <t>Suprafata gospodarie (mp)</t>
  </si>
  <si>
    <t>sgosp</t>
  </si>
  <si>
    <t>Suprafata retea (mp)</t>
  </si>
  <si>
    <t>sret</t>
  </si>
  <si>
    <t>Supraf organiz de santier (mp)</t>
  </si>
  <si>
    <t>ssant</t>
  </si>
  <si>
    <t>Perimetru gospodarie</t>
  </si>
  <si>
    <t>pgosp</t>
  </si>
  <si>
    <t>Capac totala rezervoare</t>
  </si>
  <si>
    <t>caprez</t>
  </si>
  <si>
    <t>Adancime foraj</t>
  </si>
  <si>
    <t>adforaj</t>
  </si>
  <si>
    <t>Lungime conducta aductiune</t>
  </si>
  <si>
    <t>dcondpr</t>
  </si>
  <si>
    <t>Lung. conducta de legatura put-rezervor</t>
  </si>
  <si>
    <t>lcondpr</t>
  </si>
  <si>
    <t>Diametru conducte distributie</t>
  </si>
  <si>
    <t>dcondd</t>
  </si>
  <si>
    <t>Nr.hidranti</t>
  </si>
  <si>
    <t>hidrant</t>
  </si>
  <si>
    <t>Nr.fantani stradale</t>
  </si>
  <si>
    <t>cistrad</t>
  </si>
  <si>
    <t>Distributia apei</t>
  </si>
  <si>
    <t>distrib</t>
  </si>
  <si>
    <t>Debitul frontului de captare</t>
  </si>
  <si>
    <t>debit</t>
  </si>
  <si>
    <t>Debit Statie de pompare</t>
  </si>
  <si>
    <t>debpompe</t>
  </si>
  <si>
    <t>Puterea totala instalata captare+gospodarie</t>
  </si>
  <si>
    <t>pti</t>
  </si>
  <si>
    <t>Puterea totala absorbita captare+gospod</t>
  </si>
  <si>
    <t>pta</t>
  </si>
  <si>
    <t>Volume necesare</t>
  </si>
  <si>
    <t>vp</t>
  </si>
  <si>
    <t>Qmed/zi</t>
  </si>
  <si>
    <t>qmedzc</t>
  </si>
  <si>
    <t>Qmax/zi</t>
  </si>
  <si>
    <t>qmaxzc</t>
  </si>
  <si>
    <t>Qmax/ora</t>
  </si>
  <si>
    <t>qmaxoc</t>
  </si>
  <si>
    <t>Volum annual</t>
  </si>
  <si>
    <t>vanualc</t>
  </si>
  <si>
    <t>Volume cerinte</t>
  </si>
  <si>
    <t>vd</t>
  </si>
  <si>
    <t>qmedzp</t>
  </si>
  <si>
    <t>qmaxzp</t>
  </si>
  <si>
    <t>qmaxop</t>
  </si>
  <si>
    <t>vanualp</t>
  </si>
  <si>
    <t>Consum maxim orar</t>
  </si>
  <si>
    <t>consmaxo</t>
  </si>
  <si>
    <t>Valoare estimata</t>
  </si>
  <si>
    <t>valoare</t>
  </si>
  <si>
    <t>Curs euro</t>
  </si>
  <si>
    <t>euro</t>
  </si>
  <si>
    <t>Data intocmirii SF</t>
  </si>
  <si>
    <t>datas</t>
  </si>
  <si>
    <t>Cota tva</t>
  </si>
  <si>
    <t>tva</t>
  </si>
  <si>
    <t>Durata investitiei (luni)</t>
  </si>
  <si>
    <t>durata</t>
  </si>
  <si>
    <t>Salarii inspectori de santier(eli)</t>
  </si>
  <si>
    <t>salinsp</t>
  </si>
  <si>
    <t>Constructii montaj lei</t>
  </si>
  <si>
    <t>cm</t>
  </si>
  <si>
    <t>Valoare proiect</t>
  </si>
  <si>
    <t>total</t>
  </si>
  <si>
    <t>Valoare proiect euro</t>
  </si>
  <si>
    <t>total_e</t>
  </si>
  <si>
    <t>Valoare TVA</t>
  </si>
  <si>
    <t>val_tva</t>
  </si>
  <si>
    <t>Valoare TVA euro</t>
  </si>
  <si>
    <t>tva_e</t>
  </si>
  <si>
    <t>SAPARD</t>
  </si>
  <si>
    <t>sap</t>
  </si>
  <si>
    <t>Sapard Euro</t>
  </si>
  <si>
    <t>sapeur</t>
  </si>
  <si>
    <t>Contributie proprie</t>
  </si>
  <si>
    <t>prop</t>
  </si>
  <si>
    <t>Autofinantare</t>
  </si>
  <si>
    <t>autofin</t>
  </si>
  <si>
    <t>Autofinantare euro</t>
  </si>
  <si>
    <t>autofin_e</t>
  </si>
  <si>
    <t>Imprumuturi</t>
  </si>
  <si>
    <t>banca</t>
  </si>
  <si>
    <t>Imprumuturi euro</t>
  </si>
  <si>
    <t>banca_e</t>
  </si>
  <si>
    <t>Valoare investitie an 1(lei)</t>
  </si>
  <si>
    <t>totan1</t>
  </si>
  <si>
    <t>Valoare investitie an 2(lei)</t>
  </si>
  <si>
    <t>totan2</t>
  </si>
  <si>
    <t>Valoare cm an 1 (lei)</t>
  </si>
  <si>
    <t>cman1</t>
  </si>
  <si>
    <t>Valoare cm an 2(lei)</t>
  </si>
  <si>
    <t>cman2</t>
  </si>
  <si>
    <t>Nr proiect</t>
  </si>
  <si>
    <t>nr_p</t>
  </si>
  <si>
    <t>Valoare proiect fara TVA (lei)</t>
  </si>
  <si>
    <t>total_sf</t>
  </si>
  <si>
    <t>Valoare proiect fara TVA (EUR)</t>
  </si>
  <si>
    <t>total_sf_e</t>
  </si>
  <si>
    <t>Suprafata ciupercarie</t>
  </si>
  <si>
    <t>supsera</t>
  </si>
  <si>
    <t>Suma cu TVA</t>
  </si>
  <si>
    <t>ctva</t>
  </si>
  <si>
    <t>Avans SAPARD</t>
  </si>
  <si>
    <t>avans</t>
  </si>
  <si>
    <t>Transa 1</t>
  </si>
  <si>
    <t>transa1</t>
  </si>
  <si>
    <t>Transa 2</t>
  </si>
  <si>
    <t>transa2</t>
  </si>
  <si>
    <t>Transa 3</t>
  </si>
  <si>
    <t>transa3</t>
  </si>
  <si>
    <t>Transa 4</t>
  </si>
  <si>
    <t>transa4</t>
  </si>
  <si>
    <t>Transa 5</t>
  </si>
  <si>
    <t>transa5</t>
  </si>
  <si>
    <t>Cantitate obtinuta  an 1</t>
  </si>
  <si>
    <t>nr_cam_an1</t>
  </si>
  <si>
    <t>Cantitate obtinuta  an 2</t>
  </si>
  <si>
    <t>nr_cam_an2</t>
  </si>
  <si>
    <t>Cantitate obtinuta  an 3</t>
  </si>
  <si>
    <t>nr_cam_an3</t>
  </si>
  <si>
    <t>Cantitate obtinuta  an 4</t>
  </si>
  <si>
    <t>nr_cam_an4</t>
  </si>
  <si>
    <t>Cantitate obtinuta  an 5</t>
  </si>
  <si>
    <t>nr_cam_an5</t>
  </si>
  <si>
    <t>Venituri obtinute an 1</t>
  </si>
  <si>
    <t>ven_an1</t>
  </si>
  <si>
    <t>Venituri obtinute an 2</t>
  </si>
  <si>
    <t>ven_an2</t>
  </si>
  <si>
    <t>Venituri obtinute an 3</t>
  </si>
  <si>
    <t>ven_an3</t>
  </si>
  <si>
    <t>Venituri obtinute an 4</t>
  </si>
  <si>
    <t>ven_an4</t>
  </si>
  <si>
    <t>Venituri obtinute an 5</t>
  </si>
  <si>
    <t>ven_an5</t>
  </si>
  <si>
    <t>Cheltuieli materiale total</t>
  </si>
  <si>
    <t>ch_mat_total</t>
  </si>
  <si>
    <t>cheltuieli cu materiile prime și materialele consumabile</t>
  </si>
  <si>
    <t>ch_matprim</t>
  </si>
  <si>
    <t>alte cheltuieli materiale</t>
  </si>
  <si>
    <t>alte_ch_mat</t>
  </si>
  <si>
    <t>alte cheltuieli din afară (cu energia și apa)</t>
  </si>
  <si>
    <t>ch_ener</t>
  </si>
  <si>
    <t>cheltuieli cu personalul total</t>
  </si>
  <si>
    <t>ch_pers_total</t>
  </si>
  <si>
    <t>cheltuieli cu personalul angajat</t>
  </si>
  <si>
    <t>ch_salari</t>
  </si>
  <si>
    <t>cheltuieli cu asigurările și protecția socială</t>
  </si>
  <si>
    <t>ch_taxe</t>
  </si>
  <si>
    <t>Cheltuieli cu amortizmente și provizioane</t>
  </si>
  <si>
    <t>ch_amort</t>
  </si>
  <si>
    <t>Cheltuieli de exploatare an 1</t>
  </si>
  <si>
    <t>ch_ex_an1</t>
  </si>
  <si>
    <t>Cheltuieli de exploatare an 2</t>
  </si>
  <si>
    <t>ch_ex_an2</t>
  </si>
  <si>
    <t>Cheltuieli de exploatare an 3</t>
  </si>
  <si>
    <t>ch_ex_an3</t>
  </si>
  <si>
    <t>Cheltuieli de exploatare an 4</t>
  </si>
  <si>
    <t>ch_ex_an4</t>
  </si>
  <si>
    <t>Cheltuieli de exploatare an 5</t>
  </si>
  <si>
    <t>ch_ex_an5</t>
  </si>
  <si>
    <t>Rezultatul din acitivitatea curentă an 1</t>
  </si>
  <si>
    <t>re_an1</t>
  </si>
  <si>
    <t>Rezultatul din acitivitatea curentă an 2</t>
  </si>
  <si>
    <t>re_an2</t>
  </si>
  <si>
    <t>Rezultatul din acitivitatea curentă an 3</t>
  </si>
  <si>
    <t>re_an3</t>
  </si>
  <si>
    <t>Rezultatul din acitivitatea curentă an 4</t>
  </si>
  <si>
    <t>re_an4</t>
  </si>
  <si>
    <t>Rezultatul din acitivitatea curentă an 5</t>
  </si>
  <si>
    <t>re_an5</t>
  </si>
  <si>
    <t>Rata rezultatului din exploatare an 1</t>
  </si>
  <si>
    <t>rre_an1</t>
  </si>
  <si>
    <t>Rata rezultatului din exploatare an 2</t>
  </si>
  <si>
    <t>rre_an2</t>
  </si>
  <si>
    <t>Rata rezultatului din exploatare an 3</t>
  </si>
  <si>
    <t>rre_an3</t>
  </si>
  <si>
    <t>Rata rezultatului din exploatare an 4</t>
  </si>
  <si>
    <t>rre_an4</t>
  </si>
  <si>
    <t>Rata rezultatului din exploatare an 5</t>
  </si>
  <si>
    <t>rre_an5</t>
  </si>
  <si>
    <t>Durata de recuperare a investitiei</t>
  </si>
  <si>
    <t>dri</t>
  </si>
  <si>
    <t>Rentabilitatea capitalului an 1</t>
  </si>
  <si>
    <t>rcap_an1</t>
  </si>
  <si>
    <t>Rentabilitatea capitalului an 2</t>
  </si>
  <si>
    <t>rcap_an2</t>
  </si>
  <si>
    <t>Rentabilitatea capitalului an 3</t>
  </si>
  <si>
    <t>rcap_an3</t>
  </si>
  <si>
    <t>Rentabilitatea capitalului an 4</t>
  </si>
  <si>
    <t>rcap_an4</t>
  </si>
  <si>
    <t>Rentabilitatea capitalului an 5</t>
  </si>
  <si>
    <t>rcap_an5</t>
  </si>
  <si>
    <t>Rata acoperirii prin fluxul de numerar an1</t>
  </si>
  <si>
    <t>rflux_an1</t>
  </si>
  <si>
    <t>Rata acoperirii prin fluxul de numerar an2</t>
  </si>
  <si>
    <t>rflux_an2</t>
  </si>
  <si>
    <t>Rata acoperirii prin fluxul de numerar an3</t>
  </si>
  <si>
    <t>rflux_an3</t>
  </si>
  <si>
    <t>Rata acoperirii prin fluxul de numerar an4</t>
  </si>
  <si>
    <t>rflux_an4</t>
  </si>
  <si>
    <t>Rata acoperirii prin fluxul de numerar an5</t>
  </si>
  <si>
    <t>rflux_an5</t>
  </si>
  <si>
    <t>Rata îndatoririi an 1</t>
  </si>
  <si>
    <t>ri_an1</t>
  </si>
  <si>
    <t>Rata îndatoririi an 2</t>
  </si>
  <si>
    <t>ri_an2</t>
  </si>
  <si>
    <t>Rata îndatoririi an 3</t>
  </si>
  <si>
    <t>ri_an3</t>
  </si>
  <si>
    <t>Rata îndatoririi an 4</t>
  </si>
  <si>
    <t>ri_an4</t>
  </si>
  <si>
    <t>Rata îndatoririi an 5</t>
  </si>
  <si>
    <t>ri_an5</t>
  </si>
  <si>
    <t>Valoarea actualizata neta</t>
  </si>
  <si>
    <t>van</t>
  </si>
  <si>
    <t>Disponibil de numerar curent an 1</t>
  </si>
  <si>
    <t>dnum_an1</t>
  </si>
  <si>
    <t>Disponibil de numerar curent an 2</t>
  </si>
  <si>
    <t>dnum_an2</t>
  </si>
  <si>
    <t>Disponibil de numerar curent an 3</t>
  </si>
  <si>
    <t>dnum_an3</t>
  </si>
  <si>
    <t>Disponibil de numerar curent an 4</t>
  </si>
  <si>
    <t>dnum_an4</t>
  </si>
  <si>
    <t>Disponibil de numerar curent an 5</t>
  </si>
  <si>
    <t>dnum_an5</t>
  </si>
  <si>
    <t>Cheltuieli enrgie electrica</t>
  </si>
  <si>
    <t>ch_alim_ener</t>
  </si>
  <si>
    <t>Cheltuieli drum acces</t>
  </si>
  <si>
    <t>ch_drum</t>
  </si>
  <si>
    <t>Cheltuieli racord telecomunicatii</t>
  </si>
  <si>
    <t>ch_telec</t>
  </si>
  <si>
    <t>Cheltuieli proiectare</t>
  </si>
  <si>
    <t>ch_proiectare</t>
  </si>
  <si>
    <t>cheltuieli consultanta</t>
  </si>
  <si>
    <t>ch_consult</t>
  </si>
  <si>
    <t>Cheltuieli asistenta tehnica</t>
  </si>
  <si>
    <t>ch_asist</t>
  </si>
  <si>
    <t>Cheltuieli constructii obiect 1</t>
  </si>
  <si>
    <t>ch_cons_ob1</t>
  </si>
  <si>
    <t>Cheltuieli constructii obiect 2</t>
  </si>
  <si>
    <t>ch_cons_ob2</t>
  </si>
  <si>
    <t>Cheltuieli constructii obiect 3</t>
  </si>
  <si>
    <t>ch_cons_ob3</t>
  </si>
  <si>
    <t>Cheltuieli constructii obiect 4</t>
  </si>
  <si>
    <t>ch_cons_ob4</t>
  </si>
  <si>
    <t>Cheltuieli constructii total</t>
  </si>
  <si>
    <t>ch_cons_total</t>
  </si>
  <si>
    <t>cheltuieli montaj ob1</t>
  </si>
  <si>
    <t>montaj_ob1</t>
  </si>
  <si>
    <t>cheltuieli montaj ob5</t>
  </si>
  <si>
    <t>montaj_ob5</t>
  </si>
  <si>
    <t>utilaje obiect 1</t>
  </si>
  <si>
    <t>utilaj_ob1</t>
  </si>
  <si>
    <t>utilaje obiect 2</t>
  </si>
  <si>
    <t>utilaj_ob2</t>
  </si>
  <si>
    <t>dotari obiect 1</t>
  </si>
  <si>
    <t>dotari_ob1</t>
  </si>
  <si>
    <t>procent phare</t>
  </si>
  <si>
    <t>procent</t>
  </si>
  <si>
    <t>cheltuieli avize</t>
  </si>
  <si>
    <t>ch_avize</t>
  </si>
  <si>
    <t>Cheltuieli apa</t>
  </si>
  <si>
    <t>ch_apa</t>
  </si>
  <si>
    <t>Cheltuieli energie</t>
  </si>
  <si>
    <t>ch_energie</t>
  </si>
  <si>
    <t>Cheltuieli apa %</t>
  </si>
  <si>
    <t>ch_apa_proc</t>
  </si>
  <si>
    <t>Cheltuieli energie %</t>
  </si>
  <si>
    <t>ch_energie_proc</t>
  </si>
  <si>
    <t>pret an1</t>
  </si>
  <si>
    <t>pretan1</t>
  </si>
  <si>
    <t>pret an2</t>
  </si>
  <si>
    <t>pretan2</t>
  </si>
  <si>
    <t>pret an3</t>
  </si>
  <si>
    <t>pretan3</t>
  </si>
  <si>
    <t>pret an4</t>
  </si>
  <si>
    <t>pretan4</t>
  </si>
  <si>
    <t>pret an5</t>
  </si>
  <si>
    <t>pretan5</t>
  </si>
  <si>
    <t>Nr.cicluri productie pe an</t>
  </si>
  <si>
    <t>cicluri</t>
  </si>
  <si>
    <t>Randament mediu pe ciclu productie</t>
  </si>
  <si>
    <t>randament</t>
  </si>
  <si>
    <t>Sef consultant</t>
  </si>
  <si>
    <t>sef_elab</t>
  </si>
  <si>
    <t>Cheltuieli neeligibile (Euro)</t>
  </si>
  <si>
    <t>neelig_e</t>
  </si>
  <si>
    <t>Cheltuieli neeligibile (lei)</t>
  </si>
  <si>
    <t>neelig_r</t>
  </si>
  <si>
    <t>Valoare eligibila proiect lei</t>
  </si>
  <si>
    <t>val_elig</t>
  </si>
  <si>
    <t>Valoare neeligibila proiect (lei)</t>
  </si>
  <si>
    <t>val_neelig</t>
  </si>
  <si>
    <t>Valoare eligibila proiect (eur)</t>
  </si>
  <si>
    <t>val_elige</t>
  </si>
  <si>
    <t>Valoare neeligibila proiect (eur)</t>
  </si>
  <si>
    <t>val_neelige</t>
  </si>
  <si>
    <t>Venituri din ciuperci procesate</t>
  </si>
  <si>
    <t>ven_proc</t>
  </si>
  <si>
    <t>Cheltuieli constructii obiect 6</t>
  </si>
  <si>
    <t>ch_cons_ob6</t>
  </si>
  <si>
    <t>Cheltuieli constructii obiect 7</t>
  </si>
  <si>
    <t>ch_cons_ob7</t>
  </si>
  <si>
    <t>Cheltuieli constructii obiect 9</t>
  </si>
  <si>
    <t>ch_cons_ob9</t>
  </si>
  <si>
    <t>utilaje obiect 3</t>
  </si>
  <si>
    <t>utilaj_ob3</t>
  </si>
  <si>
    <t>utilaje obiect 9</t>
  </si>
  <si>
    <t>utilaj_ob9</t>
  </si>
  <si>
    <t>Total utilaje</t>
  </si>
  <si>
    <t>total_util</t>
  </si>
  <si>
    <t>dotari obiect 2</t>
  </si>
  <si>
    <t>dotari_ob2</t>
  </si>
  <si>
    <t>dotari obiect 3</t>
  </si>
  <si>
    <t>dotari_ob3</t>
  </si>
  <si>
    <t>Total dotari</t>
  </si>
  <si>
    <t>total_dot</t>
  </si>
  <si>
    <t>Utilaje transport obiectul 10</t>
  </si>
  <si>
    <t>trans_ob10</t>
  </si>
  <si>
    <t>Utilaje transport obiectul 11</t>
  </si>
  <si>
    <t>trans_ob11</t>
  </si>
  <si>
    <t>Total utilaje transport</t>
  </si>
  <si>
    <t>total_trans</t>
  </si>
  <si>
    <t>Venituri din productie</t>
  </si>
  <si>
    <t>ven_prod</t>
  </si>
  <si>
    <t>Nr persoane angajate</t>
  </si>
  <si>
    <t>nr_ang</t>
  </si>
  <si>
    <t>Nr camere de productie</t>
  </si>
  <si>
    <t>nr_cam</t>
  </si>
  <si>
    <t>Pret vanzare ciuperci procesate</t>
  </si>
  <si>
    <t>pret_proc</t>
  </si>
  <si>
    <t>Venituri ciuperci procesate an 1</t>
  </si>
  <si>
    <t>ven_proc_an1</t>
  </si>
  <si>
    <t>Venituri ciuperci procesate an 2</t>
  </si>
  <si>
    <t>ven_proc_an2</t>
  </si>
  <si>
    <t>Venituri ciuperci procesate an 3</t>
  </si>
  <si>
    <t>ven_proc_an3</t>
  </si>
  <si>
    <t>Venituri ciuperci procesate an 4</t>
  </si>
  <si>
    <t>ven_proc_an4</t>
  </si>
  <si>
    <t>Venituri ciuperci procesate an 5</t>
  </si>
  <si>
    <t>ven_proc_an5</t>
  </si>
  <si>
    <t>pret ciuperci procesate an1</t>
  </si>
  <si>
    <t>pret_proc_an1</t>
  </si>
  <si>
    <t>pret ciuperci procesate an2</t>
  </si>
  <si>
    <t>pret_proc_an2</t>
  </si>
  <si>
    <t>pret ciuperci procesate an3</t>
  </si>
  <si>
    <t>pret_proc_an3</t>
  </si>
  <si>
    <t>pret ciuperci procesate an4</t>
  </si>
  <si>
    <t>pret_proc_an4</t>
  </si>
  <si>
    <t>pret ciuperci procesate an5</t>
  </si>
  <si>
    <t>pret_proc_an5</t>
  </si>
  <si>
    <t>Cantitate ciuperci procesate obtinuta  an 1</t>
  </si>
  <si>
    <t>cant_proc_an1</t>
  </si>
  <si>
    <t>Cantitate ciuperci procesate obtinuta  an 2</t>
  </si>
  <si>
    <t>cant_proc_an2</t>
  </si>
  <si>
    <t>Cantitate ciuperci procesate obtinuta  an 3</t>
  </si>
  <si>
    <t>cant_proc_an3</t>
  </si>
  <si>
    <t>Cantitate ciuperci procesate obtinuta  an 4</t>
  </si>
  <si>
    <t>cant_proc_an4</t>
  </si>
  <si>
    <t>Cantitate ciuperci procesate obtinuta  an 5</t>
  </si>
  <si>
    <t>cant_proc_an5</t>
  </si>
  <si>
    <t>Venit total an 1</t>
  </si>
  <si>
    <t>ven_total</t>
  </si>
  <si>
    <t>Cod CAEN activitate proiect</t>
  </si>
  <si>
    <t>caen</t>
  </si>
  <si>
    <t>Durata contract comodat</t>
  </si>
  <si>
    <t>dur_com</t>
  </si>
  <si>
    <t>Taxa ISC</t>
  </si>
  <si>
    <t>isc</t>
  </si>
  <si>
    <t>Taxa CSC</t>
  </si>
  <si>
    <t>csc</t>
  </si>
  <si>
    <t xml:space="preserve">DEVIZ GENERAL </t>
  </si>
  <si>
    <t>NR.
CRT</t>
  </si>
  <si>
    <t>DENUMIREA CAPITOLELOR ŞI
SUBCAPITOLELOR DE
CHELTUIELI</t>
  </si>
  <si>
    <t>Valoare (fara TVA)</t>
  </si>
  <si>
    <t>TVA</t>
  </si>
  <si>
    <t>Valoare (inclusiv TVA)</t>
  </si>
  <si>
    <t>Mii lei</t>
  </si>
  <si>
    <t>PARTEA I</t>
  </si>
  <si>
    <t>CAPITOLUL 1</t>
  </si>
  <si>
    <t>Cheltuieli pentru obţinerea şi amenajarea terenului</t>
  </si>
  <si>
    <t>1.1</t>
  </si>
  <si>
    <t>Obţinerea terenului</t>
  </si>
  <si>
    <t>1.2</t>
  </si>
  <si>
    <t>Amenajarea terenului</t>
  </si>
  <si>
    <t>1.3</t>
  </si>
  <si>
    <t>Amenajări pentru protectia mediului si 
aducerea la starea initiala</t>
  </si>
  <si>
    <t>1.4</t>
  </si>
  <si>
    <t>Cheltuieli pentru relocarea/protecţia utilităţilor</t>
  </si>
  <si>
    <t>TOTAL CAPITOL 1</t>
  </si>
  <si>
    <t>CAPITOLUL 2 - Cheltuieli pentru asigurarea utilitatilor necesare obiectivului</t>
  </si>
  <si>
    <t>2.1</t>
  </si>
  <si>
    <t>Alimentare cu apa</t>
  </si>
  <si>
    <t>2.2</t>
  </si>
  <si>
    <t>Canalizare</t>
  </si>
  <si>
    <t>2.3</t>
  </si>
  <si>
    <t>Alimentare cu gaze naturale</t>
  </si>
  <si>
    <t>2.4</t>
  </si>
  <si>
    <t>Alimentare cu agent termic</t>
  </si>
  <si>
    <t>2.5</t>
  </si>
  <si>
    <t>Alimentare cu energie electrica</t>
  </si>
  <si>
    <t>2.6</t>
  </si>
  <si>
    <t>Telecomunicatii (telefonie, radio-tv,etc)</t>
  </si>
  <si>
    <t>2.7</t>
  </si>
  <si>
    <t>Alte tipuri de retele exterioare</t>
  </si>
  <si>
    <t>2.8</t>
  </si>
  <si>
    <t>Drumuri de acces</t>
  </si>
  <si>
    <t>2.9</t>
  </si>
  <si>
    <t>Cheltuieli aferente racordarii la retele de utilitati</t>
  </si>
  <si>
    <t>TOTAL CAPITOL 2</t>
  </si>
  <si>
    <t>Totalizator</t>
  </si>
  <si>
    <t>CAPITOLUL 3</t>
  </si>
  <si>
    <t>Cheltuieli pentru proiectare şi asistenţă tehnică</t>
  </si>
  <si>
    <t>3.1</t>
  </si>
  <si>
    <t xml:space="preserve">Studii </t>
  </si>
  <si>
    <t>3.1.1</t>
  </si>
  <si>
    <t xml:space="preserve">Studii de teren    </t>
  </si>
  <si>
    <t>3.1.2</t>
  </si>
  <si>
    <t xml:space="preserve">Raport privind impactul asupra mediului  </t>
  </si>
  <si>
    <t>3.1.3</t>
  </si>
  <si>
    <t xml:space="preserve">Alte studii specifice    </t>
  </si>
  <si>
    <t xml:space="preserve">Documentaţii-suport şi cheltuieli pentru obţinerea de avize, acorduri şi autorizaţii  </t>
  </si>
  <si>
    <t xml:space="preserve">Expertizare tehnică  </t>
  </si>
  <si>
    <t xml:space="preserve">Certificarea performanţei energetice şi auditul energetic al clădirilor </t>
  </si>
  <si>
    <t xml:space="preserve">Proiectare  </t>
  </si>
  <si>
    <t>3.5.1</t>
  </si>
  <si>
    <t xml:space="preserve">Temă de proiectare </t>
  </si>
  <si>
    <t>3.5.2</t>
  </si>
  <si>
    <t xml:space="preserve">Studiu de prefezabilitate </t>
  </si>
  <si>
    <t>3.5.3</t>
  </si>
  <si>
    <t>Studiu de fezabilitate/documentaţie de avizare a lucrărilor de intervenţii şi deviz general</t>
  </si>
  <si>
    <t>3.5.4</t>
  </si>
  <si>
    <t>Documentaţiile tehnice necesare în vederea obţinerii avizelor/acordurilor / autorizaţiilor</t>
  </si>
  <si>
    <t>3.5.5</t>
  </si>
  <si>
    <t xml:space="preserve">Verificarea tehnică de calitate a proiectului tehnic şi a detaliilor de execuţie  </t>
  </si>
  <si>
    <t>3.5.6</t>
  </si>
  <si>
    <t xml:space="preserve">Proiect tehnic şi detalii de execuţie  </t>
  </si>
  <si>
    <t xml:space="preserve">Organizarea procedurilor de achiziţie </t>
  </si>
  <si>
    <t>Consultanţă</t>
  </si>
  <si>
    <t>3.7.1</t>
  </si>
  <si>
    <t xml:space="preserve">Managementul de proiect pentru obiectivul de investiţii </t>
  </si>
  <si>
    <t>3.7.2</t>
  </si>
  <si>
    <t xml:space="preserve">Auditul financiar   </t>
  </si>
  <si>
    <t xml:space="preserve">Asistenţă tehnică </t>
  </si>
  <si>
    <t>3.8.1</t>
  </si>
  <si>
    <t>Asistenţă tehnică din partea proiectantului</t>
  </si>
  <si>
    <t>3.8.1.1</t>
  </si>
  <si>
    <t xml:space="preserve">pe perioada de execuţie a lucrărilor </t>
  </si>
  <si>
    <t>3.8.1.2</t>
  </si>
  <si>
    <t xml:space="preserve">pentru participarea proiectantului la fazele incluse în programul de control al lucrărilor de execuţie, avizat de către Inspectoratul de Stat în Construcţii </t>
  </si>
  <si>
    <t>3.8.4</t>
  </si>
  <si>
    <t xml:space="preserve">Dirigenţie de şantier </t>
  </si>
  <si>
    <t>TOTAL CAPITOL 3</t>
  </si>
  <si>
    <t>CAPITOLUL 4</t>
  </si>
  <si>
    <t>Cheltuieli pentru investiţia de bază</t>
  </si>
  <si>
    <t>A. Construcţii şi lucrări de intervenţii</t>
  </si>
  <si>
    <t>4.1</t>
  </si>
  <si>
    <t>Construcţii şi instalaţii</t>
  </si>
  <si>
    <t>4.2</t>
  </si>
  <si>
    <t>Montaj utilaje tehnologice</t>
  </si>
  <si>
    <t>4.3</t>
  </si>
  <si>
    <t>Utilaje, echipamente tehnologice şi funcţionale cu montaj</t>
  </si>
  <si>
    <t>4.4</t>
  </si>
  <si>
    <t>Utilaje fara montaj şi echipamente de transport</t>
  </si>
  <si>
    <t>4.5</t>
  </si>
  <si>
    <t>Dotări</t>
  </si>
  <si>
    <t>4.6</t>
  </si>
  <si>
    <t>Active necorporale</t>
  </si>
  <si>
    <t>CAPITOLUL 5</t>
  </si>
  <si>
    <t>Alte cheltuieli</t>
  </si>
  <si>
    <t>5.1</t>
  </si>
  <si>
    <t>Organizare de santier</t>
  </si>
  <si>
    <t>5.1.1 Lucrări de construcţii şi instalaţii aferente organizării de şantier</t>
  </si>
  <si>
    <t>5.1.2. Cheltuieli conexe organizării santierului</t>
  </si>
  <si>
    <t>5.2</t>
  </si>
  <si>
    <t>Comisioane, cote, taxe, costul creditului</t>
  </si>
  <si>
    <t xml:space="preserve">5.2.1. Comisioanele şi dobânzile aferente creditului băncii finanţatoare </t>
  </si>
  <si>
    <t xml:space="preserve">5.2.2 Cota aferentă ISC pentru controlul calităţii lucrărilor de construcţii </t>
  </si>
  <si>
    <t xml:space="preserve">5.2.3. Cota aferentă ISC pentru controlul statului în amenajarea teritoriului, urbanism şi pentru autorizarea lucrărilor de construcţii </t>
  </si>
  <si>
    <t xml:space="preserve">5.2.4. Cota aferentă Casei Sociale a Constructorilor - CSC </t>
  </si>
  <si>
    <t xml:space="preserve">5.2.5. Taxe pentru acorduri, avize conforme şi autorizaţia de construire/ desfiinţare </t>
  </si>
  <si>
    <t>5.3</t>
  </si>
  <si>
    <t>Cheltuieli diverse şi neprevăzute</t>
  </si>
  <si>
    <t>5.4</t>
  </si>
  <si>
    <t>Cheltuieli pentru informare şi publicitate</t>
  </si>
  <si>
    <t>TOTAL CAPITOL 5</t>
  </si>
  <si>
    <t>CAPITOLUL 6</t>
  </si>
  <si>
    <t>Cheltuieli pentru probe tehnologice si teste si predare la beneficiar</t>
  </si>
  <si>
    <t>6.1</t>
  </si>
  <si>
    <t>Pregatirea personalului de exploatare</t>
  </si>
  <si>
    <t>6.2</t>
  </si>
  <si>
    <t>Probe tehnologice si teste</t>
  </si>
  <si>
    <t>TOTAL CAPITOL 6</t>
  </si>
  <si>
    <t>TOTAL GENERAL</t>
  </si>
  <si>
    <t>Din care C+M</t>
  </si>
  <si>
    <t>INTOCMIT DEVIZ</t>
  </si>
  <si>
    <t>Sef proiect,</t>
  </si>
  <si>
    <t>Cheie TVA</t>
  </si>
  <si>
    <t xml:space="preserve">I - LUCRĂRI DE CONSTRUCŢII </t>
  </si>
  <si>
    <t>TOTAL I</t>
  </si>
  <si>
    <t>II - MONTAJ</t>
  </si>
  <si>
    <t>TOTAL II</t>
  </si>
  <si>
    <t>III - PROCURARE</t>
  </si>
  <si>
    <t xml:space="preserve">TOTAL III </t>
  </si>
  <si>
    <t>TOTAL (TOTAL I+TOTAL II+ TOTAL III )</t>
  </si>
  <si>
    <t>Construcții și instalații</t>
  </si>
  <si>
    <t>Terasamente, sistematizare pe verticală și amenajari exterioare</t>
  </si>
  <si>
    <t>Rezistență</t>
  </si>
  <si>
    <t>Arhitectură</t>
  </si>
  <si>
    <t>Instalații</t>
  </si>
  <si>
    <t>Montaj utilaje, echipamente tehnologice și funcționale</t>
  </si>
  <si>
    <t>Utilaje, echipamente tehnologice și funcționale care neesită montaj</t>
  </si>
  <si>
    <t>Utilaje, echipamente tehnologice și funcționale care nu necesită montaj și echipamente de transport</t>
  </si>
  <si>
    <t>Nr.
crt</t>
  </si>
  <si>
    <t>Denumire obiect</t>
  </si>
  <si>
    <t>UM</t>
  </si>
  <si>
    <t>Pret unitar RON</t>
  </si>
  <si>
    <t>Pret total fara TVA RON</t>
  </si>
  <si>
    <t>TVA (19%)</t>
  </si>
  <si>
    <t>Pret total cu TVA RON</t>
  </si>
  <si>
    <t>OB.I</t>
  </si>
  <si>
    <t>Cantitate</t>
  </si>
  <si>
    <t>INDICATORI</t>
  </si>
  <si>
    <t>VALOARE     fara tva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</si>
  <si>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</si>
  <si>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</si>
  <si>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</si>
  <si>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</si>
  <si>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</si>
  <si>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</si>
  <si>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</si>
  <si>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</si>
  <si>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</si>
  <si>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</si>
  <si>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</si>
  <si>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</si>
  <si>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Total an 1</t>
  </si>
  <si>
    <t>Luna 13</t>
  </si>
  <si>
    <t>Luna 14</t>
  </si>
  <si>
    <t>Luna 15</t>
  </si>
  <si>
    <t>Luna 16</t>
  </si>
  <si>
    <t>Luna 17</t>
  </si>
  <si>
    <t>Luna 18</t>
  </si>
  <si>
    <t>Luna 19</t>
  </si>
  <si>
    <t>Luna 20</t>
  </si>
  <si>
    <t>Luna 21</t>
  </si>
  <si>
    <t>Luna 22</t>
  </si>
  <si>
    <t>Luna 23</t>
  </si>
  <si>
    <t>Luna 24</t>
  </si>
  <si>
    <t>TOTAL</t>
  </si>
  <si>
    <t>TOTAL cu tva</t>
  </si>
  <si>
    <t>1. Amenajare teren</t>
  </si>
  <si>
    <t>2. Utilitati necesare obiectivului</t>
  </si>
  <si>
    <t>3. Proiectare si asistenta tehnica</t>
  </si>
  <si>
    <t>4. Constructii si lucrari de interventii</t>
  </si>
  <si>
    <t>4.1. Constructii si instalatii</t>
  </si>
  <si>
    <t>4.2. Montaj utilaje tehnologice</t>
  </si>
  <si>
    <t>4.3. Utilaje, echipamente tehnologice şi funcţionale cu montaj</t>
  </si>
  <si>
    <t>4.5. Dotari</t>
  </si>
  <si>
    <t>5. Organizare de santier</t>
  </si>
  <si>
    <t>5.1. Lucrari de constructii</t>
  </si>
  <si>
    <t>5.2.Comisioane, cote, taxe, costul creditului</t>
  </si>
  <si>
    <t>5.3. Cheltuieli diverse şi neprevăzute</t>
  </si>
  <si>
    <t xml:space="preserve">6. Probe tehnologice si teste </t>
  </si>
  <si>
    <t>Total</t>
  </si>
  <si>
    <t>Total general cu TVA</t>
  </si>
  <si>
    <t>Rambursare</t>
  </si>
  <si>
    <t xml:space="preserve">Devizul obiectului V: </t>
  </si>
  <si>
    <t>Devizul capitolului 3 :</t>
  </si>
  <si>
    <t xml:space="preserve">Devizul obiectului 5.2: </t>
  </si>
  <si>
    <t xml:space="preserve">Devizul obiectului 5.3: </t>
  </si>
  <si>
    <t xml:space="preserve">Devizul obiectului 6.1: </t>
  </si>
  <si>
    <t>Devizul obiectului 6.2:</t>
  </si>
  <si>
    <t>mp</t>
  </si>
  <si>
    <t>buc</t>
  </si>
  <si>
    <t>OB.II</t>
  </si>
  <si>
    <t>OB.III</t>
  </si>
  <si>
    <t>TOTAL INVESTITIA DE BAZA</t>
  </si>
  <si>
    <t>H.G. 907/2016</t>
  </si>
  <si>
    <t>Lucrari provizorii de amenajare depozitare</t>
  </si>
  <si>
    <t>CHELTUIELI DIVERSE SI NEPREVAZUTE</t>
  </si>
  <si>
    <t>PREGATIREA PERSONALULUI DE EXP.</t>
  </si>
  <si>
    <t>PROBE TEHNOLOGICE SI TESTE</t>
  </si>
  <si>
    <t xml:space="preserve">TOTAL GENERAL </t>
  </si>
  <si>
    <t>TOTAL GENERAL CU TVA</t>
  </si>
  <si>
    <t>CAPITOLUL 3 Cheltuieli pentru proiectare si asistenta tehnica</t>
  </si>
  <si>
    <t>CAPITOLUL 4  Cheltuieli pentru  investitia de baza</t>
  </si>
  <si>
    <t xml:space="preserve">CAPITOLUL 5 Alte cheltuieli </t>
  </si>
  <si>
    <t>COMISIOANE, COTE, TAXE, COSTUL CREDITULUI</t>
  </si>
  <si>
    <t xml:space="preserve">Comisioanele şi dobânzile aferente creditului băncii finanţatoare </t>
  </si>
  <si>
    <t xml:space="preserve"> Cota aferentă ISC pentru controlul calităţii lucrărilor de construcţii </t>
  </si>
  <si>
    <t xml:space="preserve"> Cota aferentă ISC pentru controlul statului în amenajarea teritoriului, urbanism şi pentru autorizarea lucrărilor de construcţii </t>
  </si>
  <si>
    <t xml:space="preserve">Cota aferentă Casei Sociale a Constructorilor - CSC </t>
  </si>
  <si>
    <t xml:space="preserve">Taxe pentru acorduri, avize conforme şi autorizaţia de construire/ desfiinţare </t>
  </si>
  <si>
    <t>CHELTUIELI PENTRU INFORMARE SI PUBLICITATE</t>
  </si>
  <si>
    <t>CAPITOLUL 6 Cheltuieli pentru probe tehnologice si teste</t>
  </si>
  <si>
    <t>4.4. DotariUtilaje fara montaj şi echipamente de transport</t>
  </si>
  <si>
    <t xml:space="preserve">Ing. Gabriel OLARIU                                             </t>
  </si>
  <si>
    <t>c</t>
  </si>
  <si>
    <t>Studii de teren: studii geotehnice, geologice, hidrologice, hidrogeotehnice,
fotogrammetrice, topografica şi de stabilitate ale terenului pe care se amplasează
obiectivul de investiţie</t>
  </si>
  <si>
    <t>Studii de specialitate necesare în funcţie de specificul investiţiei</t>
  </si>
  <si>
    <t>obţinerea/prelungirea valabilităţii ceritificatului de urbanism</t>
  </si>
  <si>
    <t>obţinerea/prelungirea valabilităţii autorizaţiei de construire/desfiinţare</t>
  </si>
  <si>
    <t>obţinerea avizelor şi acordurilor pentru racorduri şi branşamente la reţele publice
de alimentare cu apă, canalizare, alimentare cu gaze, alimentare cu agent termic,
energie electrică, telefonie</t>
  </si>
  <si>
    <t>obţinerea certificatului de nomenclatură stradală şi adresă</t>
  </si>
  <si>
    <t>întocmirea documentaţiei, obţinerea numărului cadastral provizoriu şi
înregistrarea terenului în cartea funciară</t>
  </si>
  <si>
    <t>obţinerea actului administrativ al autorităţii competente pentru protecţia mediului</t>
  </si>
  <si>
    <t>obţinerea avizului de protecţie civilă</t>
  </si>
  <si>
    <t>avizul de specialitate în cazul obiectivelor de patrimoniu</t>
  </si>
  <si>
    <t>alte avize, acorduri şi autorizaţii</t>
  </si>
  <si>
    <t>Cheltuieli pentru certificarea performanţei energetice şi auditul energetic al
clădirilor</t>
  </si>
  <si>
    <t>Cheltuieli pentru expertizarea tehnică a construcţiilor existente, a structurilor
şi/sau, după caz, a proiectelor tehnice, inclusiv întocmirea de către expertul
tehnic a raportului de expertiză tehnică</t>
  </si>
  <si>
    <t>Cheltuieli pentru proiectare</t>
  </si>
  <si>
    <t>Cheltuieli aferente organizării şi derulării procedurilor de achiziţii publice</t>
  </si>
  <si>
    <t>Cheltuieli pentru consultanţă</t>
  </si>
  <si>
    <t>Cheltuieli pentru asistenţă tehnică</t>
  </si>
  <si>
    <t>Cheltuieli aferente întocmirii documentaţiei de atribuire şi multiplicării acesteia
(exclusiv cele cumpărate de ofertanţi)</t>
  </si>
  <si>
    <t>Cheltuieli cu onorariile, transportul, cazarea şi diurna membrilor desemnaţi în
comisiile de evaluare</t>
  </si>
  <si>
    <t>Anunţuri de intenţie, de participare şi de atribuire a contractelor, corespondenţă
prin poştă, fax, poştă electronică în legătură cu procedurile de achiziţie publică</t>
  </si>
  <si>
    <t>TOTAL CAPITOL 4</t>
  </si>
  <si>
    <t>Pentru Diverse</t>
  </si>
  <si>
    <t>Pentru ISC</t>
  </si>
  <si>
    <t xml:space="preserve">Grafic de realizare a investitiei exprimat fizic si valoric pe luni si activitati: </t>
  </si>
  <si>
    <t>4.6. Active necorporale</t>
  </si>
  <si>
    <t>în mii lei/mii euro la cursul 4,5988 lei/euro; BNR 23.10.2017</t>
  </si>
  <si>
    <t>m</t>
  </si>
  <si>
    <t xml:space="preserve">Sistematizare tren </t>
  </si>
  <si>
    <t xml:space="preserve"> </t>
  </si>
  <si>
    <t>Instalatii</t>
  </si>
  <si>
    <t>Pentru PT</t>
  </si>
  <si>
    <t>Pentru ISC CSC</t>
  </si>
  <si>
    <t>OB.VII</t>
  </si>
  <si>
    <t xml:space="preserve">Pentru Diverse </t>
  </si>
  <si>
    <t>Privind cheltuielile necesare realizării investiţiei “REȚEA DE CANALIZARE MENAJERĂ ÎN LOCALITATEA MÂNĂSTIRE ȘI INTERCONECTAREA LA STAȚIA DE EPURARE DIN LOCALITATEA MÂNĂSTIRE, COMUNA BIRDA”</t>
  </si>
  <si>
    <t>Devizul obiectului I: COLECTOR CANALIZARE MENAJERA IN LOC. MÂNĂSTIRE</t>
  </si>
  <si>
    <t xml:space="preserve">Devizul obiectului II:   RACORDURI CANALIZARE LOCUITORI </t>
  </si>
  <si>
    <t>Devizul obiectului III:  ALIMENTARE CU ENERGIE ELECTRICĂ STAȚIE DE POMPARE MÂNĂSTIRE</t>
  </si>
  <si>
    <t>Devizul obiectului IV:  ORGANIZARE DE ȘANTIER</t>
  </si>
  <si>
    <t>pt ISC</t>
  </si>
  <si>
    <t>Colector bransamente D160</t>
  </si>
  <si>
    <t>Colector canal D250</t>
  </si>
  <si>
    <t>Sistematizare tren refacere zone afectate</t>
  </si>
  <si>
    <t>DE 90mm, in transee ce nu depasesc adancimea de 1.5m</t>
  </si>
  <si>
    <t xml:space="preserve">Camin de vizitare pe canalizari cu DN 1000, cu adancimea intre 1.5 m si 2.0 m </t>
  </si>
  <si>
    <t>GARD : 'Panouri de gard bordurate zincate 2510x2100 mm fixate pe stalpi metalici teava zincata 60x40x4 mm L=2,5 m</t>
  </si>
  <si>
    <t xml:space="preserve">SPAU :' Poarta acces auto-pietonal din panouri de gard bordurate zincate 3000x2100 mm </t>
  </si>
  <si>
    <t>SPAU :Camin monolit din beton armat  LxlxH – 2x2x2.5m</t>
  </si>
  <si>
    <t>Acces statie de pompare</t>
  </si>
  <si>
    <t>Staie de pompare , pompe 1A Qp=2mc/h, Hp=10mCA, cu tocator, cos reziduri, cu tablou electric</t>
  </si>
  <si>
    <t>Montaj echipare statei pompare evacuare 2mc/hs</t>
  </si>
  <si>
    <t xml:space="preserve">Instaltii interioare SPAU </t>
  </si>
  <si>
    <t>Iluminat exterior  SPAU</t>
  </si>
  <si>
    <t>Instalatii electrice de protectie  si priza de pamant</t>
  </si>
  <si>
    <t>Refacerea sistemului rutier, tip carosabil nemodernizat</t>
  </si>
  <si>
    <t xml:space="preserve">Aprovizionarea si montarea caminelor din PVC SAU PEID(PEHD) cu Dn=400 mm amplasate in domeniul public </t>
  </si>
  <si>
    <t xml:space="preserve">Aprovizionarea si montarea tevilor si fitingurilor pentru instalatiile necesare racordurilor de canalizare, cu diametrul exterior al conductei de racord care sa nu depaseasca 160 mm. </t>
  </si>
  <si>
    <t>Racord instalatii electrice SPAU</t>
  </si>
  <si>
    <t>Subtraversari colector D250 protectie PVC Sn8 D350 L=6m</t>
  </si>
  <si>
    <t>Subtraversari  pompaj D90 protectie PVC Sn8 D200 L=6m</t>
  </si>
  <si>
    <t>Subtraversari bransamente D160 L=4m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</si>
</sst>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#,##0\ &quot;lei&quot;;[Red]\-#,##0\ &quot;lei&quot;"/>
    <numFmt numFmtId="43" formatCode="_-* #,##0.00\ _l_e_i_-;\-* #,##0.00\ _l_e_i_-;_-* &quot;-&quot;??\ _l_e_i_-;_-@_-"/>
    <numFmt numFmtId="164" formatCode="_(* #,##0.00_);_(* \(#,##0.00\);_(* &quot;-&quot;??_);_(@_)"/>
    <numFmt numFmtId="165" formatCode="#,##0.0000"/>
    <numFmt numFmtId="166" formatCode="dd/mm/yy;@"/>
    <numFmt numFmtId="167" formatCode="_-* #,##0\ _l_e_i_-;\-* #,##0\ _l_e_i_-;_-* &quot;-&quot;??\ _l_e_i_-;_-@_-"/>
    <numFmt numFmtId="168" formatCode="0.0000"/>
    <numFmt numFmtId="169" formatCode="_-* #,##0\ _l_e_i_-;\-* #,##0\ _l_e_i_-;_-* \-??\ _l_e_i_-;_-@_-"/>
    <numFmt numFmtId="170" formatCode="0.000"/>
    <numFmt numFmtId="171" formatCode="_-* #,##0.000\ _l_e_i_-;\-* #,##0.000\ _l_e_i_-;_-* \-??\ _l_e_i_-;_-@_-"/>
    <numFmt numFmtId="172" formatCode="_-* #,##0.000\ _l_e_i_-;\-* #,##0.000\ _l_e_i_-;_-* &quot;-&quot;???\ _l_e_i_-;_-@_-"/>
    <numFmt numFmtId="173" formatCode="#,##0.000"/>
    <numFmt numFmtId="174" formatCode="#,##0.000_ ;\-#,##0.000\ "/>
    <numFmt numFmtId="175" formatCode="_-* #,##0.0000\ _l_e_i_-;\-* #,##0.0000\ _l_e_i_-;_-* &quot;-&quot;??\ _l_e_i_-;_-@_-"/>
    <numFmt numFmtId="176" formatCode="_-* #,##0.000\ _l_e_i_-;\-* #,##0.000\ _l_e_i_-;_-* &quot;-&quot;??\ _l_e_i_-;_-@_-"/>
    <numFmt numFmtId="177" formatCode="0.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0"/>
      <color rgb="FF993300"/>
      <name val="Arial"/>
      <family val="2"/>
      <charset val="1"/>
    </font>
    <font>
      <b/>
      <sz val="10"/>
      <color rgb="FFC0000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632523"/>
      <name val="Arial"/>
      <family val="2"/>
    </font>
    <font>
      <b/>
      <sz val="11"/>
      <color theme="5" tint="-0.499984740745262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C00000"/>
      <name val="Arial Narrow"/>
      <family val="2"/>
    </font>
    <font>
      <b/>
      <sz val="11"/>
      <color rgb="FFC00000"/>
      <name val="Arial Narrow"/>
      <family val="2"/>
    </font>
    <font>
      <b/>
      <sz val="11"/>
      <color theme="1"/>
      <name val="Arial Narrow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rgb="FFFFFFFF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indexed="8"/>
      <name val="Calibri"/>
      <family val="2"/>
    </font>
    <font>
      <b/>
      <i/>
      <sz val="11"/>
      <color theme="7" tint="-0.499984740745262"/>
      <name val="Calibri"/>
      <family val="2"/>
      <charset val="238"/>
    </font>
    <font>
      <b/>
      <sz val="11"/>
      <color theme="0"/>
      <name val="Calibri"/>
      <family val="2"/>
    </font>
    <font>
      <b/>
      <i/>
      <sz val="10"/>
      <color theme="0"/>
      <name val="Arial"/>
      <family val="2"/>
    </font>
    <font>
      <b/>
      <sz val="11"/>
      <color rgb="FF7030A0"/>
      <name val="Calibri"/>
      <family val="2"/>
    </font>
    <font>
      <b/>
      <sz val="10"/>
      <color rgb="FF002060"/>
      <name val="Arial"/>
      <family val="2"/>
    </font>
    <font>
      <sz val="11"/>
      <color theme="0"/>
      <name val="Arial Narrow"/>
      <family val="2"/>
    </font>
    <font>
      <sz val="11"/>
      <color theme="4" tint="-0.499984740745262"/>
      <name val="Arial Narrow"/>
      <family val="2"/>
    </font>
    <font>
      <sz val="12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FFFF00"/>
      <name val="Arial Narrow"/>
      <family val="2"/>
    </font>
    <font>
      <b/>
      <sz val="11"/>
      <color rgb="FF7030A0"/>
      <name val="Arial Narrow"/>
      <family val="2"/>
    </font>
    <font>
      <b/>
      <sz val="11"/>
      <color theme="9" tint="0.39997558519241921"/>
      <name val="Arial Narrow"/>
      <family val="2"/>
    </font>
    <font>
      <b/>
      <sz val="12"/>
      <color rgb="FFC00000"/>
      <name val="Arial Narrow"/>
      <family val="2"/>
    </font>
    <font>
      <b/>
      <sz val="11"/>
      <color theme="1"/>
      <name val="Calibri"/>
      <family val="2"/>
    </font>
    <font>
      <b/>
      <i/>
      <sz val="10"/>
      <color rgb="FFC00000"/>
      <name val="Arial"/>
      <family val="2"/>
    </font>
    <font>
      <b/>
      <sz val="15"/>
      <color theme="1"/>
      <name val="Arial Narrow"/>
      <family val="2"/>
    </font>
    <font>
      <b/>
      <sz val="15"/>
      <name val="Arial Narrow"/>
      <family val="2"/>
    </font>
    <font>
      <b/>
      <sz val="11"/>
      <name val="Calibri"/>
      <family val="2"/>
    </font>
    <font>
      <b/>
      <i/>
      <sz val="11"/>
      <name val="Calibri"/>
      <family val="2"/>
      <charset val="238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b/>
      <sz val="11"/>
      <color theme="0"/>
      <name val="Arial"/>
      <family val="2"/>
      <charset val="1"/>
    </font>
    <font>
      <b/>
      <sz val="11"/>
      <color rgb="FFC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A6874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3">
    <xf numFmtId="0" fontId="0" fillId="0" borderId="0" xfId="0"/>
    <xf numFmtId="1" fontId="0" fillId="0" borderId="0" xfId="0" applyNumberFormat="1"/>
    <xf numFmtId="3" fontId="0" fillId="0" borderId="0" xfId="0" applyNumberFormat="1"/>
    <xf numFmtId="168" fontId="0" fillId="0" borderId="0" xfId="0" applyNumberFormat="1"/>
    <xf numFmtId="10" fontId="0" fillId="0" borderId="0" xfId="0" applyNumberFormat="1"/>
    <xf numFmtId="2" fontId="0" fillId="0" borderId="0" xfId="0" applyNumberFormat="1"/>
    <xf numFmtId="9" fontId="0" fillId="0" borderId="0" xfId="0" applyNumberFormat="1"/>
    <xf numFmtId="43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4" fontId="0" fillId="0" borderId="0" xfId="0" applyNumberFormat="1"/>
    <xf numFmtId="0" fontId="3" fillId="0" borderId="0" xfId="0" applyFont="1" applyFill="1"/>
    <xf numFmtId="167" fontId="3" fillId="0" borderId="0" xfId="0" applyNumberFormat="1" applyFont="1" applyFill="1" applyAlignment="1">
      <alignment wrapText="1"/>
    </xf>
    <xf numFmtId="167" fontId="3" fillId="0" borderId="0" xfId="1" applyNumberFormat="1" applyFont="1" applyFill="1" applyAlignment="1">
      <alignment wrapText="1"/>
    </xf>
    <xf numFmtId="167" fontId="3" fillId="0" borderId="0" xfId="1" applyNumberFormat="1" applyFont="1" applyFill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 applyFill="1" applyAlignment="1">
      <alignment horizontal="left"/>
    </xf>
    <xf numFmtId="167" fontId="5" fillId="0" borderId="0" xfId="0" applyNumberFormat="1" applyFont="1" applyFill="1" applyAlignment="1">
      <alignment horizontal="center" wrapText="1"/>
    </xf>
    <xf numFmtId="167" fontId="5" fillId="0" borderId="0" xfId="1" applyNumberFormat="1" applyFont="1" applyFill="1" applyAlignment="1">
      <alignment horizontal="left" wrapText="1"/>
    </xf>
    <xf numFmtId="167" fontId="5" fillId="0" borderId="0" xfId="1" applyNumberFormat="1" applyFont="1" applyFill="1" applyAlignment="1">
      <alignment horizontal="left"/>
    </xf>
    <xf numFmtId="43" fontId="4" fillId="0" borderId="0" xfId="2" applyFont="1" applyFill="1" applyAlignment="1">
      <alignment horizontal="center"/>
    </xf>
    <xf numFmtId="0" fontId="4" fillId="0" borderId="0" xfId="0" applyFont="1" applyFill="1" applyBorder="1"/>
    <xf numFmtId="0" fontId="7" fillId="0" borderId="0" xfId="0" applyFont="1" applyFill="1" applyAlignment="1">
      <alignment horizontal="center" vertical="center" wrapText="1"/>
    </xf>
    <xf numFmtId="43" fontId="3" fillId="0" borderId="0" xfId="2" applyFont="1" applyFill="1" applyBorder="1" applyAlignment="1">
      <alignment horizontal="center" wrapText="1"/>
    </xf>
    <xf numFmtId="43" fontId="4" fillId="0" borderId="0" xfId="2" applyFont="1" applyFill="1" applyAlignment="1">
      <alignment wrapText="1"/>
    </xf>
    <xf numFmtId="43" fontId="4" fillId="0" borderId="0" xfId="2" applyFont="1" applyFill="1"/>
    <xf numFmtId="43" fontId="3" fillId="0" borderId="0" xfId="2" applyFont="1" applyFill="1" applyBorder="1" applyAlignment="1">
      <alignment horizontal="left"/>
    </xf>
    <xf numFmtId="43" fontId="4" fillId="0" borderId="0" xfId="2" applyFont="1" applyFill="1" applyBorder="1"/>
    <xf numFmtId="43" fontId="3" fillId="0" borderId="0" xfId="2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 wrapText="1"/>
    </xf>
    <xf numFmtId="43" fontId="3" fillId="0" borderId="0" xfId="2" applyFont="1" applyFill="1" applyAlignment="1">
      <alignment horizontal="center" wrapText="1"/>
    </xf>
    <xf numFmtId="43" fontId="3" fillId="0" borderId="0" xfId="2" applyFont="1" applyFill="1" applyAlignment="1">
      <alignment horizontal="center"/>
    </xf>
    <xf numFmtId="43" fontId="3" fillId="0" borderId="0" xfId="2" applyFont="1" applyFill="1" applyAlignment="1">
      <alignment wrapText="1"/>
    </xf>
    <xf numFmtId="43" fontId="3" fillId="0" borderId="0" xfId="2" applyFont="1" applyFill="1"/>
    <xf numFmtId="169" fontId="9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167" fontId="3" fillId="0" borderId="0" xfId="0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 wrapText="1"/>
    </xf>
    <xf numFmtId="169" fontId="9" fillId="0" borderId="1" xfId="1" applyNumberFormat="1" applyFont="1" applyBorder="1" applyAlignment="1" applyProtection="1">
      <alignment horizontal="center" vertical="center" wrapText="1"/>
    </xf>
    <xf numFmtId="169" fontId="9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/>
    <xf numFmtId="49" fontId="4" fillId="2" borderId="1" xfId="0" applyNumberFormat="1" applyFont="1" applyFill="1" applyBorder="1" applyAlignment="1">
      <alignment horizontal="center"/>
    </xf>
    <xf numFmtId="171" fontId="10" fillId="0" borderId="0" xfId="0" applyNumberFormat="1" applyFont="1" applyFill="1" applyBorder="1" applyAlignment="1">
      <alignment horizontal="center"/>
    </xf>
    <xf numFmtId="0" fontId="11" fillId="0" borderId="0" xfId="0" applyFont="1" applyFill="1"/>
    <xf numFmtId="0" fontId="11" fillId="2" borderId="0" xfId="0" applyFont="1" applyFill="1"/>
    <xf numFmtId="170" fontId="13" fillId="0" borderId="0" xfId="1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43" fontId="2" fillId="2" borderId="1" xfId="2" applyFont="1" applyFill="1" applyBorder="1" applyAlignment="1">
      <alignment horizontal="center"/>
    </xf>
    <xf numFmtId="170" fontId="4" fillId="2" borderId="1" xfId="2" applyNumberFormat="1" applyFont="1" applyFill="1" applyBorder="1" applyAlignment="1">
      <alignment horizontal="center" wrapText="1"/>
    </xf>
    <xf numFmtId="170" fontId="3" fillId="0" borderId="0" xfId="2" applyNumberFormat="1" applyFont="1" applyFill="1" applyBorder="1" applyAlignment="1">
      <alignment horizontal="center"/>
    </xf>
    <xf numFmtId="43" fontId="4" fillId="2" borderId="1" xfId="2" applyFont="1" applyFill="1" applyBorder="1" applyAlignment="1">
      <alignment horizontal="center"/>
    </xf>
    <xf numFmtId="170" fontId="4" fillId="3" borderId="1" xfId="2" applyNumberFormat="1" applyFont="1" applyFill="1" applyBorder="1" applyAlignment="1">
      <alignment horizontal="center" vertical="center" wrapText="1"/>
    </xf>
    <xf numFmtId="170" fontId="4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0" fontId="14" fillId="2" borderId="1" xfId="2" applyNumberFormat="1" applyFont="1" applyFill="1" applyBorder="1" applyAlignment="1">
      <alignment horizontal="center" wrapText="1"/>
    </xf>
    <xf numFmtId="170" fontId="14" fillId="0" borderId="0" xfId="2" applyNumberFormat="1" applyFont="1" applyFill="1" applyBorder="1" applyAlignment="1">
      <alignment horizontal="center"/>
    </xf>
    <xf numFmtId="43" fontId="3" fillId="0" borderId="0" xfId="0" applyNumberFormat="1" applyFont="1" applyFill="1"/>
    <xf numFmtId="43" fontId="3" fillId="0" borderId="1" xfId="2" applyFont="1" applyFill="1" applyBorder="1" applyAlignment="1">
      <alignment horizontal="center"/>
    </xf>
    <xf numFmtId="170" fontId="4" fillId="0" borderId="0" xfId="2" applyNumberFormat="1" applyFont="1" applyFill="1" applyBorder="1" applyAlignment="1">
      <alignment horizontal="center"/>
    </xf>
    <xf numFmtId="0" fontId="4" fillId="2" borderId="1" xfId="2" applyNumberFormat="1" applyFont="1" applyFill="1" applyBorder="1" applyAlignment="1">
      <alignment horizontal="center" vertical="center"/>
    </xf>
    <xf numFmtId="170" fontId="14" fillId="2" borderId="1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170" fontId="14" fillId="0" borderId="0" xfId="2" applyNumberFormat="1" applyFont="1" applyFill="1" applyBorder="1" applyAlignment="1">
      <alignment horizontal="center" vertical="center"/>
    </xf>
    <xf numFmtId="170" fontId="3" fillId="0" borderId="1" xfId="2" applyNumberFormat="1" applyFont="1" applyFill="1" applyBorder="1" applyAlignment="1">
      <alignment horizontal="center" vertical="center" wrapText="1"/>
    </xf>
    <xf numFmtId="170" fontId="3" fillId="0" borderId="0" xfId="2" applyNumberFormat="1" applyFont="1" applyFill="1" applyBorder="1" applyAlignment="1">
      <alignment horizontal="center" vertical="center"/>
    </xf>
    <xf numFmtId="4" fontId="3" fillId="0" borderId="0" xfId="0" applyNumberFormat="1" applyFont="1" applyFill="1"/>
    <xf numFmtId="43" fontId="4" fillId="2" borderId="1" xfId="2" applyFont="1" applyFill="1" applyBorder="1" applyAlignment="1">
      <alignment horizontal="center" vertical="center"/>
    </xf>
    <xf numFmtId="43" fontId="3" fillId="0" borderId="1" xfId="2" applyFont="1" applyFill="1" applyBorder="1" applyAlignment="1">
      <alignment horizontal="left" vertical="top" wrapText="1"/>
    </xf>
    <xf numFmtId="43" fontId="4" fillId="0" borderId="1" xfId="2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173" fontId="3" fillId="0" borderId="0" xfId="0" applyNumberFormat="1" applyFont="1" applyFill="1"/>
    <xf numFmtId="170" fontId="4" fillId="0" borderId="0" xfId="2" applyNumberFormat="1" applyFont="1" applyFill="1" applyBorder="1" applyAlignment="1">
      <alignment horizontal="center" vertical="center" wrapText="1"/>
    </xf>
    <xf numFmtId="43" fontId="3" fillId="0" borderId="1" xfId="2" applyFont="1" applyFill="1" applyBorder="1" applyAlignment="1">
      <alignment vertical="center"/>
    </xf>
    <xf numFmtId="172" fontId="4" fillId="3" borderId="1" xfId="2" applyNumberFormat="1" applyFont="1" applyFill="1" applyBorder="1" applyAlignment="1">
      <alignment horizontal="center" wrapText="1"/>
    </xf>
    <xf numFmtId="172" fontId="4" fillId="0" borderId="0" xfId="2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67" fontId="3" fillId="0" borderId="6" xfId="0" applyNumberFormat="1" applyFont="1" applyFill="1" applyBorder="1" applyAlignment="1">
      <alignment horizontal="center" wrapText="1"/>
    </xf>
    <xf numFmtId="167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73" fontId="14" fillId="0" borderId="0" xfId="1" applyNumberFormat="1" applyFont="1" applyFill="1" applyBorder="1" applyAlignment="1">
      <alignment horizontal="center"/>
    </xf>
    <xf numFmtId="167" fontId="3" fillId="0" borderId="1" xfId="0" applyNumberFormat="1" applyFont="1" applyFill="1" applyBorder="1" applyAlignment="1">
      <alignment horizontal="center" wrapText="1"/>
    </xf>
    <xf numFmtId="167" fontId="3" fillId="0" borderId="1" xfId="1" applyNumberFormat="1" applyFont="1" applyFill="1" applyBorder="1" applyAlignment="1">
      <alignment horizontal="center" wrapText="1"/>
    </xf>
    <xf numFmtId="167" fontId="3" fillId="0" borderId="0" xfId="1" applyNumberFormat="1" applyFont="1" applyFill="1" applyBorder="1" applyAlignment="1">
      <alignment horizontal="center"/>
    </xf>
    <xf numFmtId="173" fontId="19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 wrapText="1"/>
    </xf>
    <xf numFmtId="167" fontId="4" fillId="0" borderId="0" xfId="0" applyNumberFormat="1" applyFont="1" applyFill="1"/>
    <xf numFmtId="173" fontId="4" fillId="0" borderId="0" xfId="0" applyNumberFormat="1" applyFont="1" applyFill="1"/>
    <xf numFmtId="173" fontId="1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72" fontId="4" fillId="0" borderId="0" xfId="0" applyNumberFormat="1" applyFont="1" applyFill="1"/>
    <xf numFmtId="0" fontId="4" fillId="0" borderId="0" xfId="0" applyFont="1" applyBorder="1" applyAlignment="1">
      <alignment horizontal="center" wrapText="1"/>
    </xf>
    <xf numFmtId="173" fontId="3" fillId="0" borderId="1" xfId="0" applyNumberFormat="1" applyFont="1" applyFill="1" applyBorder="1" applyAlignment="1">
      <alignment wrapText="1"/>
    </xf>
    <xf numFmtId="173" fontId="4" fillId="0" borderId="1" xfId="0" applyNumberFormat="1" applyFont="1" applyBorder="1" applyAlignment="1">
      <alignment horizontal="left" wrapText="1"/>
    </xf>
    <xf numFmtId="173" fontId="4" fillId="0" borderId="0" xfId="0" applyNumberFormat="1" applyFont="1" applyFill="1" applyBorder="1" applyAlignment="1">
      <alignment horizontal="left" wrapText="1"/>
    </xf>
    <xf numFmtId="173" fontId="3" fillId="0" borderId="0" xfId="0" applyNumberFormat="1" applyFont="1" applyFill="1" applyAlignment="1">
      <alignment wrapText="1"/>
    </xf>
    <xf numFmtId="173" fontId="4" fillId="0" borderId="0" xfId="0" applyNumberFormat="1" applyFont="1" applyBorder="1" applyAlignment="1">
      <alignment horizontal="left" wrapText="1"/>
    </xf>
    <xf numFmtId="174" fontId="3" fillId="0" borderId="0" xfId="0" applyNumberFormat="1" applyFont="1" applyFill="1" applyAlignment="1">
      <alignment wrapText="1"/>
    </xf>
    <xf numFmtId="170" fontId="4" fillId="0" borderId="0" xfId="1" applyNumberFormat="1" applyFont="1" applyFill="1" applyAlignment="1">
      <alignment wrapText="1"/>
    </xf>
    <xf numFmtId="170" fontId="4" fillId="0" borderId="0" xfId="1" applyNumberFormat="1" applyFont="1" applyFill="1"/>
    <xf numFmtId="167" fontId="3" fillId="0" borderId="0" xfId="0" applyNumberFormat="1" applyFont="1" applyFill="1" applyAlignment="1">
      <alignment horizontal="center" wrapText="1"/>
    </xf>
    <xf numFmtId="167" fontId="3" fillId="0" borderId="5" xfId="0" applyNumberFormat="1" applyFont="1" applyFill="1" applyBorder="1" applyAlignment="1">
      <alignment horizontal="center" wrapText="1"/>
    </xf>
    <xf numFmtId="167" fontId="4" fillId="0" borderId="0" xfId="1" applyNumberFormat="1" applyFont="1" applyFill="1" applyAlignment="1">
      <alignment wrapText="1"/>
    </xf>
    <xf numFmtId="167" fontId="4" fillId="0" borderId="0" xfId="1" applyNumberFormat="1" applyFont="1" applyFill="1"/>
    <xf numFmtId="167" fontId="4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0" fontId="10" fillId="0" borderId="1" xfId="1" applyNumberFormat="1" applyFont="1" applyBorder="1" applyAlignment="1" applyProtection="1">
      <alignment horizontal="center" wrapText="1"/>
      <protection locked="0"/>
    </xf>
    <xf numFmtId="170" fontId="10" fillId="0" borderId="1" xfId="1" applyNumberFormat="1" applyFont="1" applyBorder="1" applyAlignment="1" applyProtection="1">
      <alignment horizontal="center" wrapText="1"/>
    </xf>
    <xf numFmtId="170" fontId="10" fillId="0" borderId="0" xfId="1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 vertical="center"/>
    </xf>
    <xf numFmtId="170" fontId="10" fillId="0" borderId="1" xfId="1" applyNumberFormat="1" applyFont="1" applyFill="1" applyBorder="1" applyAlignment="1" applyProtection="1">
      <alignment horizontal="center" wrapText="1"/>
    </xf>
    <xf numFmtId="170" fontId="10" fillId="0" borderId="0" xfId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horizontal="center"/>
      <protection locked="0"/>
    </xf>
    <xf numFmtId="16" fontId="4" fillId="2" borderId="1" xfId="0" applyNumberFormat="1" applyFont="1" applyFill="1" applyBorder="1" applyAlignment="1">
      <alignment horizontal="center" vertical="center"/>
    </xf>
    <xf numFmtId="170" fontId="4" fillId="2" borderId="1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70" fontId="4" fillId="2" borderId="1" xfId="1" applyNumberFormat="1" applyFont="1" applyFill="1" applyBorder="1" applyAlignment="1">
      <alignment horizontal="center" vertical="center" wrapText="1"/>
    </xf>
    <xf numFmtId="170" fontId="4" fillId="0" borderId="0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70" fontId="4" fillId="0" borderId="0" xfId="1" applyNumberFormat="1" applyFont="1" applyFill="1" applyBorder="1" applyAlignment="1">
      <alignment horizontal="center"/>
    </xf>
    <xf numFmtId="172" fontId="4" fillId="0" borderId="0" xfId="1" applyNumberFormat="1" applyFont="1" applyFill="1" applyBorder="1" applyAlignment="1">
      <alignment horizontal="center" wrapText="1"/>
    </xf>
    <xf numFmtId="172" fontId="6" fillId="0" borderId="0" xfId="1" applyNumberFormat="1" applyFont="1" applyFill="1" applyBorder="1" applyAlignment="1">
      <alignment horizontal="center" wrapText="1"/>
    </xf>
    <xf numFmtId="172" fontId="4" fillId="0" borderId="0" xfId="1" applyNumberFormat="1" applyFont="1" applyFill="1" applyBorder="1" applyAlignment="1">
      <alignment horizontal="center"/>
    </xf>
    <xf numFmtId="0" fontId="4" fillId="2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173" fontId="19" fillId="5" borderId="1" xfId="0" applyNumberFormat="1" applyFont="1" applyFill="1" applyBorder="1" applyAlignment="1">
      <alignment horizontal="center" vertical="center" wrapText="1"/>
    </xf>
    <xf numFmtId="176" fontId="19" fillId="5" borderId="1" xfId="0" applyNumberFormat="1" applyFont="1" applyFill="1" applyBorder="1" applyAlignment="1">
      <alignment horizontal="center" vertical="center" wrapText="1"/>
    </xf>
    <xf numFmtId="170" fontId="4" fillId="3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0" fillId="9" borderId="9" xfId="0" applyNumberFormat="1" applyFont="1" applyFill="1" applyBorder="1" applyAlignment="1">
      <alignment horizontal="center" vertical="center" wrapText="1"/>
    </xf>
    <xf numFmtId="4" fontId="23" fillId="3" borderId="10" xfId="0" applyNumberFormat="1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/>
    <xf numFmtId="0" fontId="27" fillId="2" borderId="1" xfId="0" applyFont="1" applyFill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27" fillId="0" borderId="1" xfId="0" applyFont="1" applyFill="1" applyBorder="1"/>
    <xf numFmtId="0" fontId="3" fillId="0" borderId="1" xfId="0" applyFont="1" applyBorder="1" applyAlignment="1">
      <alignment horizontal="center" vertical="center"/>
    </xf>
    <xf numFmtId="17" fontId="0" fillId="11" borderId="1" xfId="0" applyNumberForma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wrapText="1"/>
    </xf>
    <xf numFmtId="167" fontId="15" fillId="2" borderId="1" xfId="2" applyNumberFormat="1" applyFont="1" applyFill="1" applyBorder="1"/>
    <xf numFmtId="167" fontId="15" fillId="2" borderId="1" xfId="2" applyNumberFormat="1" applyFont="1" applyFill="1" applyBorder="1" applyAlignment="1">
      <alignment horizontal="left" vertical="top"/>
    </xf>
    <xf numFmtId="1" fontId="31" fillId="2" borderId="1" xfId="2" applyNumberFormat="1" applyFont="1" applyFill="1" applyBorder="1"/>
    <xf numFmtId="1" fontId="30" fillId="2" borderId="1" xfId="2" applyNumberFormat="1" applyFont="1" applyFill="1" applyBorder="1" applyAlignment="1">
      <alignment horizontal="center"/>
    </xf>
    <xf numFmtId="0" fontId="0" fillId="0" borderId="1" xfId="0" applyBorder="1"/>
    <xf numFmtId="0" fontId="29" fillId="2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 vertical="top" wrapText="1"/>
    </xf>
    <xf numFmtId="167" fontId="33" fillId="2" borderId="1" xfId="2" applyNumberFormat="1" applyFont="1" applyFill="1" applyBorder="1"/>
    <xf numFmtId="1" fontId="34" fillId="2" borderId="1" xfId="2" applyNumberFormat="1" applyFont="1" applyFill="1" applyBorder="1"/>
    <xf numFmtId="43" fontId="3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wrapText="1"/>
    </xf>
    <xf numFmtId="43" fontId="32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0" fontId="0" fillId="0" borderId="1" xfId="0" applyFill="1" applyBorder="1" applyAlignment="1"/>
    <xf numFmtId="0" fontId="36" fillId="14" borderId="1" xfId="0" applyFont="1" applyFill="1" applyBorder="1"/>
    <xf numFmtId="0" fontId="36" fillId="0" borderId="1" xfId="0" applyFont="1" applyBorder="1"/>
    <xf numFmtId="0" fontId="38" fillId="15" borderId="1" xfId="0" applyFont="1" applyFill="1" applyBorder="1"/>
    <xf numFmtId="0" fontId="0" fillId="0" borderId="1" xfId="0" applyNumberFormat="1" applyBorder="1" applyAlignment="1"/>
    <xf numFmtId="0" fontId="41" fillId="0" borderId="1" xfId="0" applyNumberFormat="1" applyFont="1" applyFill="1" applyBorder="1" applyAlignment="1"/>
    <xf numFmtId="0" fontId="3" fillId="11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43" fillId="16" borderId="0" xfId="0" applyFont="1" applyFill="1"/>
    <xf numFmtId="0" fontId="24" fillId="17" borderId="1" xfId="0" applyFont="1" applyFill="1" applyBorder="1"/>
    <xf numFmtId="4" fontId="28" fillId="17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170" fontId="10" fillId="2" borderId="1" xfId="0" applyNumberFormat="1" applyFont="1" applyFill="1" applyBorder="1" applyAlignment="1">
      <alignment horizontal="center" vertical="center" wrapText="1"/>
    </xf>
    <xf numFmtId="170" fontId="4" fillId="3" borderId="1" xfId="0" applyNumberFormat="1" applyFont="1" applyFill="1" applyBorder="1" applyAlignment="1">
      <alignment horizontal="center" vertical="center" wrapText="1"/>
    </xf>
    <xf numFmtId="170" fontId="4" fillId="2" borderId="1" xfId="2" applyNumberFormat="1" applyFont="1" applyFill="1" applyBorder="1" applyAlignment="1">
      <alignment horizontal="center" vertical="center" wrapText="1"/>
    </xf>
    <xf numFmtId="172" fontId="4" fillId="3" borderId="1" xfId="2" applyNumberFormat="1" applyFont="1" applyFill="1" applyBorder="1" applyAlignment="1">
      <alignment horizontal="center" vertical="center" wrapText="1"/>
    </xf>
    <xf numFmtId="167" fontId="3" fillId="0" borderId="6" xfId="0" applyNumberFormat="1" applyFont="1" applyFill="1" applyBorder="1" applyAlignment="1">
      <alignment horizontal="center" vertical="center" wrapText="1"/>
    </xf>
    <xf numFmtId="173" fontId="14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2" fontId="3" fillId="0" borderId="0" xfId="0" applyNumberFormat="1" applyFont="1" applyFill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173" fontId="3" fillId="0" borderId="0" xfId="0" applyNumberFormat="1" applyFont="1" applyFill="1" applyAlignment="1">
      <alignment horizontal="center" vertical="center" wrapText="1"/>
    </xf>
    <xf numFmtId="170" fontId="10" fillId="0" borderId="1" xfId="1" applyNumberFormat="1" applyFont="1" applyBorder="1" applyAlignment="1" applyProtection="1">
      <alignment horizontal="center" vertical="center" wrapText="1"/>
      <protection locked="0"/>
    </xf>
    <xf numFmtId="17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17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4" fillId="3" borderId="1" xfId="1" applyNumberFormat="1" applyFont="1" applyFill="1" applyBorder="1" applyAlignment="1">
      <alignment horizontal="center" vertical="center" wrapText="1"/>
    </xf>
    <xf numFmtId="172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4" fillId="3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24" fillId="17" borderId="10" xfId="0" applyFont="1" applyFill="1" applyBorder="1"/>
    <xf numFmtId="0" fontId="23" fillId="0" borderId="1" xfId="0" applyFont="1" applyBorder="1" applyAlignment="1">
      <alignment horizontal="center"/>
    </xf>
    <xf numFmtId="0" fontId="44" fillId="0" borderId="1" xfId="0" applyFont="1" applyBorder="1"/>
    <xf numFmtId="0" fontId="44" fillId="0" borderId="1" xfId="0" applyFont="1" applyBorder="1" applyAlignment="1">
      <alignment wrapText="1"/>
    </xf>
    <xf numFmtId="0" fontId="44" fillId="0" borderId="1" xfId="0" applyFont="1" applyFill="1" applyBorder="1" applyAlignment="1">
      <alignment wrapText="1"/>
    </xf>
    <xf numFmtId="0" fontId="24" fillId="0" borderId="10" xfId="0" applyFont="1" applyFill="1" applyBorder="1"/>
    <xf numFmtId="4" fontId="28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/>
    <xf numFmtId="0" fontId="44" fillId="0" borderId="1" xfId="0" applyFont="1" applyFill="1" applyBorder="1" applyAlignment="1">
      <alignment vertical="center" wrapText="1"/>
    </xf>
    <xf numFmtId="0" fontId="24" fillId="1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wrapText="1"/>
    </xf>
    <xf numFmtId="4" fontId="28" fillId="14" borderId="1" xfId="0" applyNumberFormat="1" applyFont="1" applyFill="1" applyBorder="1" applyAlignment="1">
      <alignment horizontal="center" vertical="center"/>
    </xf>
    <xf numFmtId="4" fontId="25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/>
    <xf numFmtId="0" fontId="24" fillId="2" borderId="1" xfId="0" applyFont="1" applyFill="1" applyBorder="1" applyAlignment="1"/>
    <xf numFmtId="0" fontId="24" fillId="2" borderId="10" xfId="0" applyFont="1" applyFill="1" applyBorder="1" applyAlignment="1"/>
    <xf numFmtId="0" fontId="27" fillId="2" borderId="1" xfId="0" applyFont="1" applyFill="1" applyBorder="1" applyAlignment="1"/>
    <xf numFmtId="0" fontId="47" fillId="2" borderId="10" xfId="0" applyFont="1" applyFill="1" applyBorder="1" applyAlignment="1"/>
    <xf numFmtId="0" fontId="24" fillId="2" borderId="10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wrapText="1"/>
    </xf>
    <xf numFmtId="4" fontId="28" fillId="3" borderId="1" xfId="0" applyNumberFormat="1" applyFont="1" applyFill="1" applyBorder="1" applyAlignment="1">
      <alignment horizontal="center" vertical="center"/>
    </xf>
    <xf numFmtId="0" fontId="28" fillId="17" borderId="2" xfId="0" applyFont="1" applyFill="1" applyBorder="1" applyAlignment="1">
      <alignment wrapText="1"/>
    </xf>
    <xf numFmtId="0" fontId="24" fillId="17" borderId="1" xfId="0" applyFont="1" applyFill="1" applyBorder="1" applyAlignment="1"/>
    <xf numFmtId="0" fontId="24" fillId="10" borderId="1" xfId="0" applyFont="1" applyFill="1" applyBorder="1"/>
    <xf numFmtId="0" fontId="28" fillId="10" borderId="2" xfId="0" applyFont="1" applyFill="1" applyBorder="1" applyAlignment="1"/>
    <xf numFmtId="0" fontId="24" fillId="10" borderId="3" xfId="0" applyFont="1" applyFill="1" applyBorder="1" applyAlignment="1"/>
    <xf numFmtId="4" fontId="28" fillId="10" borderId="1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/>
    <xf numFmtId="0" fontId="24" fillId="0" borderId="10" xfId="0" applyFont="1" applyFill="1" applyBorder="1" applyAlignment="1">
      <alignment horizontal="center" vertical="center"/>
    </xf>
    <xf numFmtId="0" fontId="47" fillId="2" borderId="10" xfId="0" applyFont="1" applyFill="1" applyBorder="1" applyAlignment="1">
      <alignment horizontal="center" vertical="center"/>
    </xf>
    <xf numFmtId="0" fontId="27" fillId="2" borderId="10" xfId="0" applyFont="1" applyFill="1" applyBorder="1" applyAlignment="1"/>
    <xf numFmtId="4" fontId="24" fillId="17" borderId="1" xfId="0" applyNumberFormat="1" applyFont="1" applyFill="1" applyBorder="1" applyAlignment="1"/>
    <xf numFmtId="4" fontId="1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24" fillId="10" borderId="4" xfId="0" applyNumberFormat="1" applyFont="1" applyFill="1" applyBorder="1" applyAlignment="1"/>
    <xf numFmtId="4" fontId="27" fillId="2" borderId="1" xfId="0" applyNumberFormat="1" applyFont="1" applyFill="1" applyBorder="1" applyAlignment="1"/>
    <xf numFmtId="4" fontId="24" fillId="0" borderId="10" xfId="0" applyNumberFormat="1" applyFont="1" applyFill="1" applyBorder="1" applyAlignment="1"/>
    <xf numFmtId="4" fontId="27" fillId="2" borderId="10" xfId="0" applyNumberFormat="1" applyFont="1" applyFill="1" applyBorder="1" applyAlignment="1">
      <alignment horizontal="center" vertical="center"/>
    </xf>
    <xf numFmtId="4" fontId="24" fillId="2" borderId="10" xfId="0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/>
    </xf>
    <xf numFmtId="4" fontId="27" fillId="2" borderId="10" xfId="0" applyNumberFormat="1" applyFont="1" applyFill="1" applyBorder="1" applyAlignment="1"/>
    <xf numFmtId="0" fontId="42" fillId="0" borderId="10" xfId="0" applyFont="1" applyFill="1" applyBorder="1" applyAlignment="1">
      <alignment horizontal="center" vertical="center"/>
    </xf>
    <xf numFmtId="0" fontId="42" fillId="2" borderId="10" xfId="0" applyFont="1" applyFill="1" applyBorder="1" applyAlignment="1"/>
    <xf numFmtId="0" fontId="42" fillId="0" borderId="10" xfId="0" applyFont="1" applyFill="1" applyBorder="1" applyAlignment="1"/>
    <xf numFmtId="4" fontId="24" fillId="3" borderId="1" xfId="0" applyNumberFormat="1" applyFont="1" applyFill="1" applyBorder="1" applyAlignment="1">
      <alignment horizontal="center" vertical="center"/>
    </xf>
    <xf numFmtId="4" fontId="24" fillId="14" borderId="1" xfId="0" applyNumberFormat="1" applyFont="1" applyFill="1" applyBorder="1" applyAlignment="1">
      <alignment horizontal="center" vertical="center"/>
    </xf>
    <xf numFmtId="4" fontId="24" fillId="4" borderId="1" xfId="0" applyNumberFormat="1" applyFont="1" applyFill="1" applyBorder="1" applyAlignment="1">
      <alignment horizontal="center" vertical="center"/>
    </xf>
    <xf numFmtId="0" fontId="24" fillId="7" borderId="10" xfId="0" applyFont="1" applyFill="1" applyBorder="1" applyAlignment="1"/>
    <xf numFmtId="4" fontId="48" fillId="7" borderId="10" xfId="0" applyNumberFormat="1" applyFont="1" applyFill="1" applyBorder="1" applyAlignment="1"/>
    <xf numFmtId="0" fontId="48" fillId="7" borderId="10" xfId="0" applyFont="1" applyFill="1" applyBorder="1" applyAlignment="1"/>
    <xf numFmtId="0" fontId="42" fillId="8" borderId="10" xfId="0" applyFont="1" applyFill="1" applyBorder="1" applyAlignment="1"/>
    <xf numFmtId="4" fontId="48" fillId="7" borderId="1" xfId="0" applyNumberFormat="1" applyFont="1" applyFill="1" applyBorder="1" applyAlignment="1">
      <alignment horizontal="center" vertical="center"/>
    </xf>
    <xf numFmtId="0" fontId="49" fillId="7" borderId="10" xfId="0" applyFont="1" applyFill="1" applyBorder="1" applyAlignment="1"/>
    <xf numFmtId="0" fontId="50" fillId="2" borderId="1" xfId="0" applyFont="1" applyFill="1" applyBorder="1"/>
    <xf numFmtId="0" fontId="50" fillId="2" borderId="1" xfId="0" applyFont="1" applyFill="1" applyBorder="1" applyAlignment="1">
      <alignment horizontal="left" vertical="top" wrapText="1"/>
    </xf>
    <xf numFmtId="0" fontId="50" fillId="2" borderId="1" xfId="0" applyFont="1" applyFill="1" applyBorder="1" applyAlignment="1">
      <alignment wrapText="1"/>
    </xf>
    <xf numFmtId="0" fontId="23" fillId="3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left" wrapText="1"/>
    </xf>
    <xf numFmtId="4" fontId="24" fillId="19" borderId="1" xfId="0" applyNumberFormat="1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28" fillId="20" borderId="1" xfId="0" applyNumberFormat="1" applyFont="1" applyFill="1" applyBorder="1" applyAlignment="1">
      <alignment horizontal="center" vertical="center"/>
    </xf>
    <xf numFmtId="170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/>
    <xf numFmtId="17" fontId="4" fillId="10" borderId="1" xfId="0" applyNumberFormat="1" applyFont="1" applyFill="1" applyBorder="1" applyAlignment="1">
      <alignment horizontal="center" vertical="center"/>
    </xf>
    <xf numFmtId="1" fontId="29" fillId="10" borderId="1" xfId="2" applyNumberFormat="1" applyFont="1" applyFill="1" applyBorder="1" applyAlignment="1">
      <alignment horizontal="center" vertical="center"/>
    </xf>
    <xf numFmtId="0" fontId="0" fillId="10" borderId="1" xfId="0" applyNumberFormat="1" applyFill="1" applyBorder="1" applyAlignment="1">
      <alignment horizontal="center" vertical="center"/>
    </xf>
    <xf numFmtId="0" fontId="0" fillId="0" borderId="0" xfId="0" applyFill="1" applyBorder="1"/>
    <xf numFmtId="43" fontId="3" fillId="0" borderId="0" xfId="0" applyNumberFormat="1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29" fillId="0" borderId="0" xfId="0" applyFont="1" applyFill="1" applyBorder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36" fillId="0" borderId="0" xfId="0" applyFont="1" applyFill="1" applyBorder="1"/>
    <xf numFmtId="0" fontId="38" fillId="0" borderId="0" xfId="0" applyFont="1" applyFill="1" applyBorder="1"/>
    <xf numFmtId="1" fontId="6" fillId="0" borderId="0" xfId="0" applyNumberFormat="1" applyFont="1" applyFill="1" applyBorder="1" applyAlignment="1">
      <alignment horizontal="center" wrapText="1"/>
    </xf>
    <xf numFmtId="1" fontId="52" fillId="0" borderId="0" xfId="0" applyNumberFormat="1" applyFont="1" applyFill="1" applyBorder="1" applyAlignment="1">
      <alignment horizontal="center" wrapText="1"/>
    </xf>
    <xf numFmtId="43" fontId="6" fillId="0" borderId="0" xfId="0" applyNumberFormat="1" applyFont="1" applyFill="1" applyBorder="1" applyAlignment="1">
      <alignment horizontal="left" vertical="top" wrapText="1"/>
    </xf>
    <xf numFmtId="1" fontId="30" fillId="0" borderId="0" xfId="0" applyNumberFormat="1" applyFont="1" applyFill="1" applyBorder="1" applyAlignment="1">
      <alignment horizontal="center" wrapText="1"/>
    </xf>
    <xf numFmtId="1" fontId="3" fillId="0" borderId="0" xfId="0" applyNumberFormat="1" applyFont="1" applyFill="1" applyBorder="1" applyAlignment="1">
      <alignment horizontal="center" wrapText="1"/>
    </xf>
    <xf numFmtId="1" fontId="51" fillId="0" borderId="0" xfId="0" applyNumberFormat="1" applyFont="1" applyFill="1" applyBorder="1" applyAlignment="1">
      <alignment horizontal="center" wrapText="1"/>
    </xf>
    <xf numFmtId="1" fontId="51" fillId="0" borderId="0" xfId="0" applyNumberFormat="1" applyFont="1" applyFill="1" applyBorder="1" applyAlignment="1">
      <alignment horizontal="center"/>
    </xf>
    <xf numFmtId="1" fontId="38" fillId="0" borderId="0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33" fillId="0" borderId="0" xfId="2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1" fontId="35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17" fontId="0" fillId="0" borderId="0" xfId="0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horizontal="left" vertical="center" wrapText="1"/>
    </xf>
    <xf numFmtId="1" fontId="34" fillId="0" borderId="0" xfId="0" applyNumberFormat="1" applyFont="1" applyFill="1" applyBorder="1" applyAlignment="1">
      <alignment horizontal="left" vertical="center" wrapText="1"/>
    </xf>
    <xf numFmtId="1" fontId="34" fillId="0" borderId="0" xfId="2" applyNumberFormat="1" applyFont="1" applyFill="1" applyBorder="1" applyAlignment="1">
      <alignment horizontal="left" vertical="center" wrapText="1"/>
    </xf>
    <xf numFmtId="1" fontId="32" fillId="0" borderId="0" xfId="0" applyNumberFormat="1" applyFont="1" applyFill="1" applyBorder="1" applyAlignment="1">
      <alignment horizontal="left" vertical="center" wrapText="1"/>
    </xf>
    <xf numFmtId="1" fontId="33" fillId="0" borderId="0" xfId="0" applyNumberFormat="1" applyFont="1" applyFill="1" applyBorder="1" applyAlignment="1">
      <alignment horizontal="left" vertical="center" wrapText="1"/>
    </xf>
    <xf numFmtId="0" fontId="41" fillId="0" borderId="0" xfId="0" applyNumberFormat="1" applyFont="1" applyFill="1" applyBorder="1" applyAlignment="1">
      <alignment horizontal="left" vertical="center" wrapText="1"/>
    </xf>
    <xf numFmtId="1" fontId="29" fillId="0" borderId="0" xfId="2" applyNumberFormat="1" applyFont="1" applyFill="1" applyBorder="1" applyAlignment="1">
      <alignment horizontal="left" vertical="center" wrapText="1"/>
    </xf>
    <xf numFmtId="1" fontId="39" fillId="0" borderId="0" xfId="0" applyNumberFormat="1" applyFont="1" applyFill="1" applyBorder="1" applyAlignment="1">
      <alignment horizontal="left" vertical="center" wrapText="1"/>
    </xf>
    <xf numFmtId="17" fontId="4" fillId="0" borderId="0" xfId="0" applyNumberFormat="1" applyFont="1" applyFill="1" applyBorder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 wrapText="1"/>
    </xf>
    <xf numFmtId="1" fontId="39" fillId="0" borderId="0" xfId="2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30" fillId="0" borderId="0" xfId="0" applyNumberFormat="1" applyFont="1" applyFill="1" applyBorder="1" applyAlignment="1">
      <alignment horizontal="left" vertical="center" wrapText="1"/>
    </xf>
    <xf numFmtId="1" fontId="30" fillId="0" borderId="0" xfId="2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left" vertical="center" wrapText="1"/>
    </xf>
    <xf numFmtId="1" fontId="14" fillId="0" borderId="0" xfId="0" applyNumberFormat="1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left" vertical="center" wrapText="1"/>
    </xf>
    <xf numFmtId="1" fontId="37" fillId="0" borderId="0" xfId="0" applyNumberFormat="1" applyFont="1" applyFill="1" applyBorder="1" applyAlignment="1">
      <alignment horizontal="left" vertical="center" wrapText="1"/>
    </xf>
    <xf numFmtId="1" fontId="38" fillId="0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1" fontId="29" fillId="0" borderId="0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1" fontId="56" fillId="0" borderId="0" xfId="0" applyNumberFormat="1" applyFont="1" applyFill="1" applyBorder="1" applyAlignment="1">
      <alignment horizontal="left" vertical="center" wrapText="1"/>
    </xf>
    <xf numFmtId="1" fontId="5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167" fontId="15" fillId="18" borderId="1" xfId="2" applyNumberFormat="1" applyFont="1" applyFill="1" applyBorder="1"/>
    <xf numFmtId="167" fontId="15" fillId="18" borderId="1" xfId="2" applyNumberFormat="1" applyFont="1" applyFill="1" applyBorder="1" applyAlignment="1">
      <alignment horizontal="left" vertical="top"/>
    </xf>
    <xf numFmtId="0" fontId="32" fillId="18" borderId="1" xfId="0" applyFont="1" applyFill="1" applyBorder="1" applyAlignment="1">
      <alignment horizontal="left" wrapText="1"/>
    </xf>
    <xf numFmtId="0" fontId="32" fillId="18" borderId="1" xfId="0" applyFont="1" applyFill="1" applyBorder="1" applyAlignment="1">
      <alignment horizontal="left" vertical="top" wrapText="1"/>
    </xf>
    <xf numFmtId="167" fontId="32" fillId="18" borderId="1" xfId="2" applyNumberFormat="1" applyFont="1" applyFill="1" applyBorder="1"/>
    <xf numFmtId="0" fontId="9" fillId="0" borderId="1" xfId="0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169" fontId="9" fillId="0" borderId="1" xfId="1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77" fontId="4" fillId="2" borderId="1" xfId="2" applyNumberFormat="1" applyFont="1" applyFill="1" applyBorder="1" applyAlignment="1">
      <alignment horizontal="center"/>
    </xf>
    <xf numFmtId="177" fontId="3" fillId="0" borderId="1" xfId="2" applyNumberFormat="1" applyFont="1" applyFill="1" applyBorder="1" applyAlignment="1">
      <alignment horizontal="center"/>
    </xf>
    <xf numFmtId="177" fontId="4" fillId="2" borderId="1" xfId="2" applyNumberFormat="1" applyFont="1" applyFill="1" applyBorder="1" applyAlignment="1">
      <alignment horizontal="center" vertical="center"/>
    </xf>
    <xf numFmtId="177" fontId="4" fillId="0" borderId="1" xfId="2" applyNumberFormat="1" applyFont="1" applyFill="1" applyBorder="1" applyAlignment="1">
      <alignment horizontal="center" vertical="center"/>
    </xf>
    <xf numFmtId="177" fontId="3" fillId="0" borderId="1" xfId="2" applyNumberFormat="1" applyFont="1" applyFill="1" applyBorder="1" applyAlignment="1">
      <alignment horizontal="center" vertical="center"/>
    </xf>
    <xf numFmtId="173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173" fontId="14" fillId="2" borderId="1" xfId="2" applyNumberFormat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/>
    </xf>
    <xf numFmtId="0" fontId="0" fillId="0" borderId="0" xfId="0" applyFill="1"/>
    <xf numFmtId="173" fontId="3" fillId="0" borderId="0" xfId="1" applyNumberFormat="1" applyFont="1" applyFill="1"/>
    <xf numFmtId="173" fontId="5" fillId="0" borderId="0" xfId="1" applyNumberFormat="1" applyFont="1" applyFill="1" applyAlignment="1">
      <alignment horizontal="left"/>
    </xf>
    <xf numFmtId="173" fontId="4" fillId="0" borderId="0" xfId="2" applyNumberFormat="1" applyFont="1" applyFill="1" applyAlignment="1">
      <alignment horizontal="center"/>
    </xf>
    <xf numFmtId="173" fontId="7" fillId="0" borderId="0" xfId="0" applyNumberFormat="1" applyFont="1" applyFill="1" applyAlignment="1">
      <alignment horizontal="center" vertical="center" wrapText="1"/>
    </xf>
    <xf numFmtId="173" fontId="4" fillId="0" borderId="0" xfId="2" applyNumberFormat="1" applyFont="1" applyFill="1"/>
    <xf numFmtId="173" fontId="3" fillId="0" borderId="0" xfId="2" applyNumberFormat="1" applyFont="1" applyFill="1" applyAlignment="1">
      <alignment horizontal="center"/>
    </xf>
    <xf numFmtId="173" fontId="3" fillId="0" borderId="0" xfId="2" applyNumberFormat="1" applyFont="1" applyFill="1"/>
    <xf numFmtId="173" fontId="4" fillId="0" borderId="0" xfId="0" applyNumberFormat="1" applyFont="1" applyFill="1" applyBorder="1" applyAlignment="1">
      <alignment horizontal="center"/>
    </xf>
    <xf numFmtId="173" fontId="4" fillId="0" borderId="0" xfId="0" applyNumberFormat="1" applyFont="1" applyFill="1" applyAlignment="1">
      <alignment horizontal="center"/>
    </xf>
    <xf numFmtId="173" fontId="4" fillId="0" borderId="0" xfId="1" applyNumberFormat="1" applyFont="1" applyFill="1"/>
    <xf numFmtId="173" fontId="4" fillId="0" borderId="0" xfId="1" applyNumberFormat="1" applyFont="1" applyFill="1" applyBorder="1" applyAlignment="1">
      <alignment horizontal="center" vertical="center" wrapText="1"/>
    </xf>
    <xf numFmtId="173" fontId="4" fillId="0" borderId="0" xfId="0" applyNumberFormat="1" applyFont="1" applyFill="1" applyBorder="1" applyAlignment="1">
      <alignment horizontal="center" vertical="center"/>
    </xf>
    <xf numFmtId="173" fontId="4" fillId="0" borderId="0" xfId="1" applyNumberFormat="1" applyFont="1" applyFill="1" applyBorder="1" applyAlignment="1">
      <alignment horizontal="center" vertical="center"/>
    </xf>
    <xf numFmtId="173" fontId="10" fillId="0" borderId="0" xfId="1" applyNumberFormat="1" applyFont="1" applyFill="1" applyBorder="1" applyAlignment="1" applyProtection="1">
      <alignment horizontal="center"/>
    </xf>
    <xf numFmtId="173" fontId="10" fillId="0" borderId="0" xfId="1" applyNumberFormat="1" applyFont="1" applyFill="1" applyBorder="1" applyAlignment="1" applyProtection="1">
      <alignment horizontal="center"/>
      <protection locked="0"/>
    </xf>
    <xf numFmtId="173" fontId="4" fillId="0" borderId="0" xfId="1" applyNumberFormat="1" applyFont="1" applyFill="1" applyBorder="1" applyAlignment="1" applyProtection="1">
      <alignment horizontal="center"/>
      <protection locked="0"/>
    </xf>
    <xf numFmtId="173" fontId="4" fillId="0" borderId="0" xfId="1" applyNumberFormat="1" applyFont="1" applyFill="1" applyBorder="1" applyAlignment="1">
      <alignment horizontal="center"/>
    </xf>
    <xf numFmtId="173" fontId="0" fillId="0" borderId="0" xfId="0" applyNumberFormat="1"/>
    <xf numFmtId="170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3" fillId="0" borderId="1" xfId="2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167" fontId="3" fillId="0" borderId="0" xfId="0" applyNumberFormat="1" applyFont="1" applyFill="1" applyAlignment="1">
      <alignment horizontal="center" wrapText="1"/>
    </xf>
    <xf numFmtId="173" fontId="3" fillId="0" borderId="1" xfId="2" applyNumberFormat="1" applyFont="1" applyFill="1" applyBorder="1" applyAlignment="1">
      <alignment horizontal="center" vertical="center" wrapText="1"/>
    </xf>
    <xf numFmtId="173" fontId="10" fillId="0" borderId="1" xfId="1" applyNumberFormat="1" applyFont="1" applyBorder="1" applyAlignment="1" applyProtection="1">
      <alignment horizontal="center" vertical="center" wrapText="1"/>
      <protection locked="0"/>
    </xf>
    <xf numFmtId="173" fontId="30" fillId="5" borderId="1" xfId="0" applyNumberFormat="1" applyFont="1" applyFill="1" applyBorder="1" applyAlignment="1">
      <alignment horizontal="center" wrapText="1"/>
    </xf>
    <xf numFmtId="173" fontId="35" fillId="13" borderId="1" xfId="2" applyNumberFormat="1" applyFont="1" applyFill="1" applyBorder="1"/>
    <xf numFmtId="173" fontId="32" fillId="0" borderId="1" xfId="0" applyNumberFormat="1" applyFont="1" applyFill="1" applyBorder="1" applyAlignment="1">
      <alignment horizontal="left" wrapText="1"/>
    </xf>
    <xf numFmtId="173" fontId="32" fillId="0" borderId="1" xfId="0" applyNumberFormat="1" applyFont="1" applyFill="1" applyBorder="1" applyAlignment="1">
      <alignment horizontal="left" vertical="top" wrapText="1"/>
    </xf>
    <xf numFmtId="173" fontId="33" fillId="0" borderId="1" xfId="2" applyNumberFormat="1" applyFont="1" applyFill="1" applyBorder="1"/>
    <xf numFmtId="173" fontId="34" fillId="0" borderId="1" xfId="2" applyNumberFormat="1" applyFont="1" applyFill="1" applyBorder="1"/>
    <xf numFmtId="173" fontId="29" fillId="10" borderId="1" xfId="2" applyNumberFormat="1" applyFont="1" applyFill="1" applyBorder="1" applyAlignment="1">
      <alignment horizontal="center" vertical="center"/>
    </xf>
    <xf numFmtId="173" fontId="31" fillId="0" borderId="1" xfId="2" applyNumberFormat="1" applyFont="1" applyFill="1" applyBorder="1"/>
    <xf numFmtId="173" fontId="30" fillId="3" borderId="1" xfId="2" applyNumberFormat="1" applyFont="1" applyFill="1" applyBorder="1" applyAlignment="1">
      <alignment horizontal="center"/>
    </xf>
    <xf numFmtId="173" fontId="30" fillId="2" borderId="1" xfId="0" applyNumberFormat="1" applyFont="1" applyFill="1" applyBorder="1" applyAlignment="1">
      <alignment horizontal="center" wrapText="1"/>
    </xf>
    <xf numFmtId="173" fontId="35" fillId="13" borderId="1" xfId="0" applyNumberFormat="1" applyFont="1" applyFill="1" applyBorder="1" applyAlignment="1">
      <alignment horizontal="center" vertical="top" wrapText="1"/>
    </xf>
    <xf numFmtId="173" fontId="33" fillId="0" borderId="1" xfId="0" applyNumberFormat="1" applyFont="1" applyBorder="1"/>
    <xf numFmtId="173" fontId="32" fillId="0" borderId="1" xfId="2" applyNumberFormat="1" applyFont="1" applyFill="1" applyBorder="1"/>
    <xf numFmtId="173" fontId="29" fillId="12" borderId="1" xfId="2" applyNumberFormat="1" applyFont="1" applyFill="1" applyBorder="1" applyAlignment="1">
      <alignment horizontal="center"/>
    </xf>
    <xf numFmtId="173" fontId="34" fillId="13" borderId="1" xfId="2" applyNumberFormat="1" applyFont="1" applyFill="1" applyBorder="1"/>
    <xf numFmtId="173" fontId="35" fillId="0" borderId="1" xfId="2" applyNumberFormat="1" applyFont="1" applyFill="1" applyBorder="1"/>
    <xf numFmtId="173" fontId="3" fillId="5" borderId="1" xfId="0" applyNumberFormat="1" applyFont="1" applyFill="1" applyBorder="1" applyAlignment="1">
      <alignment horizontal="center" wrapText="1"/>
    </xf>
    <xf numFmtId="173" fontId="32" fillId="5" borderId="1" xfId="0" applyNumberFormat="1" applyFont="1" applyFill="1" applyBorder="1" applyAlignment="1">
      <alignment horizontal="center" wrapText="1"/>
    </xf>
    <xf numFmtId="173" fontId="52" fillId="2" borderId="1" xfId="0" applyNumberFormat="1" applyFont="1" applyFill="1" applyBorder="1" applyAlignment="1">
      <alignment horizontal="center" wrapText="1"/>
    </xf>
    <xf numFmtId="173" fontId="6" fillId="2" borderId="1" xfId="0" applyNumberFormat="1" applyFont="1" applyFill="1" applyBorder="1" applyAlignment="1">
      <alignment horizontal="center" wrapText="1"/>
    </xf>
    <xf numFmtId="173" fontId="38" fillId="15" borderId="1" xfId="0" applyNumberFormat="1" applyFont="1" applyFill="1" applyBorder="1" applyAlignment="1">
      <alignment horizontal="center"/>
    </xf>
    <xf numFmtId="173" fontId="30" fillId="5" borderId="1" xfId="0" applyNumberFormat="1" applyFont="1" applyFill="1" applyBorder="1" applyAlignment="1">
      <alignment horizontal="center" vertical="center" wrapText="1"/>
    </xf>
    <xf numFmtId="173" fontId="3" fillId="6" borderId="1" xfId="0" applyNumberFormat="1" applyFont="1" applyFill="1" applyBorder="1" applyAlignment="1">
      <alignment horizontal="center" vertical="center" wrapText="1"/>
    </xf>
    <xf numFmtId="173" fontId="52" fillId="2" borderId="1" xfId="0" applyNumberFormat="1" applyFont="1" applyFill="1" applyBorder="1" applyAlignment="1">
      <alignment horizontal="center" vertical="center" wrapText="1"/>
    </xf>
    <xf numFmtId="173" fontId="30" fillId="2" borderId="1" xfId="0" applyNumberFormat="1" applyFont="1" applyFill="1" applyBorder="1" applyAlignment="1">
      <alignment horizontal="center" vertical="center" wrapText="1"/>
    </xf>
    <xf numFmtId="173" fontId="3" fillId="5" borderId="1" xfId="0" applyNumberFormat="1" applyFont="1" applyFill="1" applyBorder="1" applyAlignment="1">
      <alignment horizontal="center" vertical="center" wrapText="1"/>
    </xf>
    <xf numFmtId="173" fontId="6" fillId="2" borderId="1" xfId="0" applyNumberFormat="1" applyFont="1" applyFill="1" applyBorder="1" applyAlignment="1">
      <alignment horizontal="center" vertical="center" wrapText="1"/>
    </xf>
    <xf numFmtId="173" fontId="51" fillId="14" borderId="1" xfId="0" applyNumberFormat="1" applyFont="1" applyFill="1" applyBorder="1" applyAlignment="1">
      <alignment horizontal="center" vertical="center" wrapText="1"/>
    </xf>
    <xf numFmtId="173" fontId="51" fillId="6" borderId="1" xfId="0" applyNumberFormat="1" applyFont="1" applyFill="1" applyBorder="1" applyAlignment="1">
      <alignment horizontal="center" vertical="center"/>
    </xf>
    <xf numFmtId="173" fontId="38" fillId="15" borderId="1" xfId="0" applyNumberFormat="1" applyFont="1" applyFill="1" applyBorder="1" applyAlignment="1">
      <alignment horizontal="center" vertical="center"/>
    </xf>
    <xf numFmtId="173" fontId="40" fillId="6" borderId="1" xfId="0" applyNumberFormat="1" applyFont="1" applyFill="1" applyBorder="1" applyAlignment="1">
      <alignment horizontal="center" vertical="center"/>
    </xf>
    <xf numFmtId="173" fontId="3" fillId="11" borderId="1" xfId="0" applyNumberFormat="1" applyFont="1" applyFill="1" applyBorder="1" applyAlignment="1">
      <alignment horizontal="center" vertical="center"/>
    </xf>
    <xf numFmtId="173" fontId="52" fillId="2" borderId="1" xfId="2" applyNumberFormat="1" applyFont="1" applyFill="1" applyBorder="1" applyAlignment="1">
      <alignment horizontal="center"/>
    </xf>
    <xf numFmtId="173" fontId="29" fillId="2" borderId="1" xfId="2" applyNumberFormat="1" applyFont="1" applyFill="1" applyBorder="1" applyAlignment="1">
      <alignment horizontal="center"/>
    </xf>
    <xf numFmtId="173" fontId="30" fillId="2" borderId="1" xfId="2" applyNumberFormat="1" applyFont="1" applyFill="1" applyBorder="1" applyAlignment="1">
      <alignment horizontal="center"/>
    </xf>
    <xf numFmtId="173" fontId="29" fillId="14" borderId="1" xfId="2" applyNumberFormat="1" applyFont="1" applyFill="1" applyBorder="1" applyAlignment="1">
      <alignment horizontal="center"/>
    </xf>
    <xf numFmtId="173" fontId="3" fillId="14" borderId="1" xfId="0" applyNumberFormat="1" applyFont="1" applyFill="1" applyBorder="1" applyAlignment="1">
      <alignment horizontal="center" wrapText="1"/>
    </xf>
    <xf numFmtId="173" fontId="37" fillId="5" borderId="1" xfId="0" applyNumberFormat="1" applyFont="1" applyFill="1" applyBorder="1" applyAlignment="1">
      <alignment horizontal="center"/>
    </xf>
    <xf numFmtId="173" fontId="39" fillId="15" borderId="1" xfId="2" applyNumberFormat="1" applyFont="1" applyFill="1" applyBorder="1"/>
    <xf numFmtId="173" fontId="3" fillId="12" borderId="1" xfId="0" applyNumberFormat="1" applyFont="1" applyFill="1" applyBorder="1"/>
    <xf numFmtId="173" fontId="0" fillId="5" borderId="1" xfId="0" applyNumberFormat="1" applyFill="1" applyBorder="1" applyAlignment="1">
      <alignment horizontal="center"/>
    </xf>
    <xf numFmtId="173" fontId="15" fillId="2" borderId="1" xfId="0" applyNumberFormat="1" applyFont="1" applyFill="1" applyBorder="1" applyAlignment="1">
      <alignment wrapText="1"/>
    </xf>
    <xf numFmtId="173" fontId="15" fillId="2" borderId="1" xfId="0" applyNumberFormat="1" applyFont="1" applyFill="1" applyBorder="1" applyAlignment="1">
      <alignment horizontal="left" vertical="top" wrapText="1"/>
    </xf>
    <xf numFmtId="173" fontId="33" fillId="2" borderId="1" xfId="2" applyNumberFormat="1" applyFont="1" applyFill="1" applyBorder="1"/>
    <xf numFmtId="173" fontId="34" fillId="2" borderId="1" xfId="2" applyNumberFormat="1" applyFont="1" applyFill="1" applyBorder="1"/>
    <xf numFmtId="173" fontId="33" fillId="2" borderId="1" xfId="0" applyNumberFormat="1" applyFont="1" applyFill="1" applyBorder="1"/>
    <xf numFmtId="173" fontId="15" fillId="0" borderId="1" xfId="0" applyNumberFormat="1" applyFont="1" applyFill="1" applyBorder="1" applyAlignment="1">
      <alignment wrapText="1"/>
    </xf>
    <xf numFmtId="173" fontId="15" fillId="0" borderId="1" xfId="0" applyNumberFormat="1" applyFont="1" applyFill="1" applyBorder="1" applyAlignment="1">
      <alignment horizontal="left" vertical="top" wrapText="1"/>
    </xf>
    <xf numFmtId="173" fontId="33" fillId="0" borderId="1" xfId="2" applyNumberFormat="1" applyFont="1" applyBorder="1"/>
    <xf numFmtId="173" fontId="33" fillId="2" borderId="1" xfId="2" applyNumberFormat="1" applyFont="1" applyFill="1" applyBorder="1" applyAlignment="1">
      <alignment horizontal="left" vertical="top"/>
    </xf>
    <xf numFmtId="173" fontId="33" fillId="0" borderId="1" xfId="2" applyNumberFormat="1" applyFont="1" applyBorder="1" applyAlignment="1">
      <alignment horizontal="left" vertical="top"/>
    </xf>
    <xf numFmtId="173" fontId="34" fillId="0" borderId="1" xfId="2" applyNumberFormat="1" applyFont="1" applyBorder="1"/>
    <xf numFmtId="173" fontId="33" fillId="0" borderId="1" xfId="2" applyNumberFormat="1" applyFont="1" applyFill="1" applyBorder="1" applyAlignment="1">
      <alignment horizontal="left" vertical="top"/>
    </xf>
    <xf numFmtId="173" fontId="33" fillId="2" borderId="1" xfId="0" applyNumberFormat="1" applyFont="1" applyFill="1" applyBorder="1" applyAlignment="1">
      <alignment horizontal="left" vertical="top"/>
    </xf>
    <xf numFmtId="173" fontId="34" fillId="2" borderId="1" xfId="0" applyNumberFormat="1" applyFont="1" applyFill="1" applyBorder="1"/>
    <xf numFmtId="173" fontId="35" fillId="13" borderId="1" xfId="0" applyNumberFormat="1" applyFont="1" applyFill="1" applyBorder="1"/>
    <xf numFmtId="173" fontId="35" fillId="2" borderId="1" xfId="0" applyNumberFormat="1" applyFont="1" applyFill="1" applyBorder="1"/>
    <xf numFmtId="173" fontId="34" fillId="13" borderId="1" xfId="0" applyNumberFormat="1" applyFont="1" applyFill="1" applyBorder="1"/>
    <xf numFmtId="173" fontId="34" fillId="0" borderId="1" xfId="0" applyNumberFormat="1" applyFont="1" applyFill="1" applyBorder="1"/>
    <xf numFmtId="173" fontId="34" fillId="0" borderId="1" xfId="0" applyNumberFormat="1" applyFont="1" applyBorder="1"/>
    <xf numFmtId="173" fontId="32" fillId="2" borderId="1" xfId="0" applyNumberFormat="1" applyFont="1" applyFill="1" applyBorder="1"/>
    <xf numFmtId="173" fontId="32" fillId="2" borderId="1" xfId="0" applyNumberFormat="1" applyFont="1" applyFill="1" applyBorder="1" applyAlignment="1">
      <alignment horizontal="left" vertical="top"/>
    </xf>
    <xf numFmtId="173" fontId="29" fillId="2" borderId="1" xfId="2" applyNumberFormat="1" applyFont="1" applyFill="1" applyBorder="1" applyAlignment="1">
      <alignment horizontal="center" vertical="center"/>
    </xf>
    <xf numFmtId="173" fontId="32" fillId="0" borderId="1" xfId="0" applyNumberFormat="1" applyFont="1" applyFill="1" applyBorder="1" applyAlignment="1"/>
    <xf numFmtId="173" fontId="32" fillId="0" borderId="1" xfId="0" applyNumberFormat="1" applyFont="1" applyFill="1" applyBorder="1" applyAlignment="1">
      <alignment horizontal="left" vertical="top"/>
    </xf>
    <xf numFmtId="173" fontId="33" fillId="14" borderId="1" xfId="0" applyNumberFormat="1" applyFont="1" applyFill="1" applyBorder="1"/>
    <xf numFmtId="173" fontId="33" fillId="14" borderId="1" xfId="0" applyNumberFormat="1" applyFont="1" applyFill="1" applyBorder="1" applyAlignment="1"/>
    <xf numFmtId="173" fontId="33" fillId="0" borderId="1" xfId="0" applyNumberFormat="1" applyFont="1" applyBorder="1" applyAlignment="1"/>
    <xf numFmtId="173" fontId="35" fillId="15" borderId="1" xfId="0" applyNumberFormat="1" applyFont="1" applyFill="1" applyBorder="1" applyAlignment="1"/>
    <xf numFmtId="173" fontId="39" fillId="10" borderId="1" xfId="0" applyNumberFormat="1" applyFont="1" applyFill="1" applyBorder="1" applyAlignment="1">
      <alignment horizontal="center" vertical="center"/>
    </xf>
    <xf numFmtId="173" fontId="10" fillId="0" borderId="1" xfId="1" applyNumberFormat="1" applyFont="1" applyBorder="1" applyAlignment="1" applyProtection="1">
      <alignment horizontal="center" wrapText="1"/>
      <protection locked="0"/>
    </xf>
    <xf numFmtId="173" fontId="3" fillId="0" borderId="1" xfId="2" applyNumberFormat="1" applyFont="1" applyFill="1" applyBorder="1" applyAlignment="1">
      <alignment horizontal="center" wrapText="1"/>
    </xf>
    <xf numFmtId="173" fontId="3" fillId="0" borderId="1" xfId="1" applyNumberFormat="1" applyFont="1" applyFill="1" applyBorder="1" applyAlignment="1" applyProtection="1">
      <alignment horizontal="center" wrapText="1"/>
      <protection locked="0"/>
    </xf>
    <xf numFmtId="17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73" fontId="4" fillId="3" borderId="1" xfId="2" applyNumberFormat="1" applyFont="1" applyFill="1" applyBorder="1" applyAlignment="1">
      <alignment horizontal="center" vertical="center" wrapText="1"/>
    </xf>
    <xf numFmtId="17" fontId="0" fillId="18" borderId="1" xfId="0" applyNumberFormat="1" applyFill="1" applyBorder="1" applyAlignment="1">
      <alignment horizontal="center"/>
    </xf>
    <xf numFmtId="1" fontId="31" fillId="18" borderId="1" xfId="2" applyNumberFormat="1" applyFont="1" applyFill="1" applyBorder="1"/>
    <xf numFmtId="167" fontId="33" fillId="18" borderId="1" xfId="2" applyNumberFormat="1" applyFont="1" applyFill="1" applyBorder="1"/>
    <xf numFmtId="1" fontId="34" fillId="18" borderId="1" xfId="2" applyNumberFormat="1" applyFont="1" applyFill="1" applyBorder="1"/>
    <xf numFmtId="10" fontId="31" fillId="18" borderId="1" xfId="2" applyNumberFormat="1" applyFont="1" applyFill="1" applyBorder="1"/>
    <xf numFmtId="173" fontId="15" fillId="18" borderId="1" xfId="0" applyNumberFormat="1" applyFont="1" applyFill="1" applyBorder="1" applyAlignment="1">
      <alignment wrapText="1"/>
    </xf>
    <xf numFmtId="173" fontId="15" fillId="18" borderId="1" xfId="0" applyNumberFormat="1" applyFont="1" applyFill="1" applyBorder="1" applyAlignment="1">
      <alignment horizontal="left" vertical="top" wrapText="1"/>
    </xf>
    <xf numFmtId="173" fontId="33" fillId="18" borderId="1" xfId="2" applyNumberFormat="1" applyFont="1" applyFill="1" applyBorder="1"/>
    <xf numFmtId="173" fontId="34" fillId="18" borderId="1" xfId="2" applyNumberFormat="1" applyFont="1" applyFill="1" applyBorder="1"/>
    <xf numFmtId="173" fontId="33" fillId="18" borderId="1" xfId="0" applyNumberFormat="1" applyFont="1" applyFill="1" applyBorder="1"/>
    <xf numFmtId="173" fontId="33" fillId="18" borderId="1" xfId="2" applyNumberFormat="1" applyFont="1" applyFill="1" applyBorder="1" applyAlignment="1">
      <alignment horizontal="left" vertical="top"/>
    </xf>
    <xf numFmtId="173" fontId="33" fillId="18" borderId="1" xfId="0" applyNumberFormat="1" applyFont="1" applyFill="1" applyBorder="1" applyAlignment="1">
      <alignment horizontal="left" vertical="top"/>
    </xf>
    <xf numFmtId="173" fontId="34" fillId="18" borderId="1" xfId="0" applyNumberFormat="1" applyFont="1" applyFill="1" applyBorder="1"/>
    <xf numFmtId="173" fontId="35" fillId="18" borderId="1" xfId="0" applyNumberFormat="1" applyFont="1" applyFill="1" applyBorder="1"/>
    <xf numFmtId="173" fontId="32" fillId="18" borderId="1" xfId="0" applyNumberFormat="1" applyFont="1" applyFill="1" applyBorder="1"/>
    <xf numFmtId="173" fontId="32" fillId="18" borderId="1" xfId="0" applyNumberFormat="1" applyFont="1" applyFill="1" applyBorder="1" applyAlignment="1">
      <alignment horizontal="left" vertical="top"/>
    </xf>
    <xf numFmtId="0" fontId="29" fillId="18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4" fillId="18" borderId="1" xfId="0" applyFont="1" applyFill="1" applyBorder="1" applyAlignment="1">
      <alignment horizontal="left" vertical="center"/>
    </xf>
    <xf numFmtId="0" fontId="29" fillId="18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3" fontId="59" fillId="0" borderId="0" xfId="1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59" fillId="0" borderId="0" xfId="0" applyFont="1" applyFill="1" applyBorder="1"/>
    <xf numFmtId="173" fontId="59" fillId="0" borderId="0" xfId="0" applyNumberFormat="1" applyFont="1" applyFill="1" applyBorder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173" fontId="59" fillId="0" borderId="0" xfId="1" applyNumberFormat="1" applyFont="1" applyFill="1" applyBorder="1" applyAlignment="1" applyProtection="1">
      <alignment horizontal="center" vertical="center"/>
    </xf>
    <xf numFmtId="0" fontId="60" fillId="0" borderId="0" xfId="0" applyFont="1" applyFill="1"/>
    <xf numFmtId="0" fontId="60" fillId="0" borderId="0" xfId="0" applyFont="1" applyFill="1" applyAlignment="1"/>
    <xf numFmtId="173" fontId="60" fillId="0" borderId="0" xfId="0" applyNumberFormat="1" applyFont="1" applyFill="1" applyBorder="1" applyAlignment="1">
      <alignment horizontal="center"/>
    </xf>
    <xf numFmtId="173" fontId="60" fillId="0" borderId="0" xfId="2" applyNumberFormat="1" applyFont="1" applyFill="1" applyBorder="1" applyAlignment="1">
      <alignment horizontal="center"/>
    </xf>
    <xf numFmtId="170" fontId="59" fillId="0" borderId="0" xfId="1" applyNumberFormat="1" applyFont="1" applyFill="1" applyBorder="1" applyAlignment="1" applyProtection="1">
      <alignment horizontal="center"/>
    </xf>
    <xf numFmtId="173" fontId="59" fillId="0" borderId="0" xfId="2" applyNumberFormat="1" applyFont="1" applyFill="1" applyBorder="1" applyAlignment="1">
      <alignment horizontal="center"/>
    </xf>
    <xf numFmtId="172" fontId="60" fillId="0" borderId="0" xfId="0" applyNumberFormat="1" applyFont="1" applyFill="1"/>
    <xf numFmtId="173" fontId="59" fillId="0" borderId="0" xfId="2" applyNumberFormat="1" applyFont="1" applyFill="1" applyAlignment="1">
      <alignment horizontal="center"/>
    </xf>
    <xf numFmtId="0" fontId="60" fillId="0" borderId="0" xfId="0" applyFont="1" applyFill="1" applyAlignment="1">
      <alignment horizontal="center" vertical="center"/>
    </xf>
    <xf numFmtId="172" fontId="60" fillId="0" borderId="0" xfId="0" applyNumberFormat="1" applyFont="1" applyFill="1" applyAlignment="1">
      <alignment horizontal="center" vertical="center"/>
    </xf>
    <xf numFmtId="43" fontId="60" fillId="0" borderId="0" xfId="0" applyNumberFormat="1" applyFont="1" applyFill="1"/>
    <xf numFmtId="170" fontId="59" fillId="0" borderId="0" xfId="0" applyNumberFormat="1" applyFont="1" applyFill="1"/>
    <xf numFmtId="167" fontId="60" fillId="0" borderId="0" xfId="0" applyNumberFormat="1" applyFont="1" applyFill="1"/>
    <xf numFmtId="173" fontId="60" fillId="0" borderId="0" xfId="0" applyNumberFormat="1" applyFont="1" applyFill="1"/>
    <xf numFmtId="0" fontId="60" fillId="0" borderId="0" xfId="0" applyFont="1" applyFill="1" applyAlignment="1">
      <alignment vertical="center"/>
    </xf>
    <xf numFmtId="170" fontId="60" fillId="0" borderId="0" xfId="0" applyNumberFormat="1" applyFont="1" applyFill="1"/>
    <xf numFmtId="173" fontId="59" fillId="0" borderId="0" xfId="2" applyNumberFormat="1" applyFont="1" applyFill="1" applyBorder="1" applyAlignment="1">
      <alignment horizontal="center" vertical="center"/>
    </xf>
    <xf numFmtId="173" fontId="60" fillId="0" borderId="0" xfId="2" applyNumberFormat="1" applyFont="1" applyFill="1" applyBorder="1" applyAlignment="1">
      <alignment horizontal="center" vertical="center"/>
    </xf>
    <xf numFmtId="174" fontId="60" fillId="0" borderId="0" xfId="0" applyNumberFormat="1" applyFont="1" applyFill="1"/>
    <xf numFmtId="172" fontId="60" fillId="0" borderId="0" xfId="0" applyNumberFormat="1" applyFont="1" applyFill="1" applyAlignment="1">
      <alignment vertical="center"/>
    </xf>
    <xf numFmtId="173" fontId="59" fillId="0" borderId="0" xfId="0" applyNumberFormat="1" applyFont="1" applyFill="1" applyBorder="1" applyAlignment="1">
      <alignment horizontal="center"/>
    </xf>
    <xf numFmtId="173" fontId="59" fillId="0" borderId="0" xfId="0" applyNumberFormat="1" applyFont="1" applyFill="1" applyAlignment="1">
      <alignment horizontal="center"/>
    </xf>
    <xf numFmtId="173" fontId="59" fillId="0" borderId="0" xfId="1" applyNumberFormat="1" applyFont="1" applyFill="1" applyBorder="1" applyAlignment="1">
      <alignment horizontal="center"/>
    </xf>
    <xf numFmtId="0" fontId="60" fillId="0" borderId="0" xfId="0" applyFont="1" applyFill="1" applyBorder="1"/>
    <xf numFmtId="4" fontId="60" fillId="0" borderId="0" xfId="0" applyNumberFormat="1" applyFont="1" applyFill="1"/>
    <xf numFmtId="173" fontId="60" fillId="0" borderId="0" xfId="1" applyNumberFormat="1" applyFont="1" applyFill="1" applyBorder="1" applyAlignment="1">
      <alignment horizontal="center"/>
    </xf>
    <xf numFmtId="173" fontId="61" fillId="0" borderId="0" xfId="0" applyNumberFormat="1" applyFont="1" applyFill="1" applyBorder="1" applyAlignment="1">
      <alignment horizontal="center" vertical="center"/>
    </xf>
    <xf numFmtId="175" fontId="60" fillId="0" borderId="0" xfId="0" applyNumberFormat="1" applyFont="1" applyFill="1"/>
    <xf numFmtId="173" fontId="17" fillId="0" borderId="0" xfId="0" applyNumberFormat="1" applyFont="1" applyFill="1"/>
    <xf numFmtId="170" fontId="17" fillId="0" borderId="0" xfId="0" applyNumberFormat="1" applyFont="1" applyFill="1"/>
    <xf numFmtId="0" fontId="3" fillId="0" borderId="1" xfId="0" applyFont="1" applyFill="1" applyBorder="1" applyAlignment="1">
      <alignment horizontal="left" wrapText="1"/>
    </xf>
    <xf numFmtId="43" fontId="12" fillId="0" borderId="1" xfId="2" applyFont="1" applyFill="1" applyBorder="1" applyAlignment="1">
      <alignment horizontal="center"/>
    </xf>
    <xf numFmtId="0" fontId="43" fillId="0" borderId="0" xfId="0" applyFont="1" applyFill="1"/>
    <xf numFmtId="0" fontId="24" fillId="0" borderId="0" xfId="0" applyFont="1" applyFill="1"/>
    <xf numFmtId="4" fontId="27" fillId="0" borderId="0" xfId="0" applyNumberFormat="1" applyFont="1" applyFill="1" applyAlignment="1">
      <alignment vertical="center"/>
    </xf>
    <xf numFmtId="4" fontId="21" fillId="0" borderId="0" xfId="0" applyNumberFormat="1" applyFont="1" applyFill="1"/>
    <xf numFmtId="4" fontId="43" fillId="0" borderId="0" xfId="0" applyNumberFormat="1" applyFont="1" applyFill="1"/>
    <xf numFmtId="4" fontId="27" fillId="0" borderId="0" xfId="0" applyNumberFormat="1" applyFont="1" applyFill="1"/>
    <xf numFmtId="4" fontId="26" fillId="0" borderId="0" xfId="0" applyNumberFormat="1" applyFont="1" applyFill="1"/>
    <xf numFmtId="4" fontId="24" fillId="0" borderId="0" xfId="0" applyNumberFormat="1" applyFont="1" applyFill="1"/>
    <xf numFmtId="0" fontId="23" fillId="3" borderId="10" xfId="0" applyFont="1" applyFill="1" applyBorder="1" applyAlignment="1">
      <alignment horizontal="left" vertical="center" wrapText="1"/>
    </xf>
    <xf numFmtId="0" fontId="24" fillId="21" borderId="1" xfId="0" applyFont="1" applyFill="1" applyBorder="1"/>
    <xf numFmtId="4" fontId="24" fillId="21" borderId="1" xfId="0" applyNumberFormat="1" applyFont="1" applyFill="1" applyBorder="1"/>
    <xf numFmtId="0" fontId="24" fillId="22" borderId="1" xfId="0" applyFont="1" applyFill="1" applyBorder="1"/>
    <xf numFmtId="4" fontId="24" fillId="22" borderId="1" xfId="0" applyNumberFormat="1" applyFont="1" applyFill="1" applyBorder="1"/>
    <xf numFmtId="0" fontId="24" fillId="16" borderId="1" xfId="0" applyFont="1" applyFill="1" applyBorder="1"/>
    <xf numFmtId="4" fontId="24" fillId="16" borderId="1" xfId="0" applyNumberFormat="1" applyFont="1" applyFill="1" applyBorder="1"/>
    <xf numFmtId="43" fontId="16" fillId="0" borderId="0" xfId="2" applyFont="1" applyFill="1" applyBorder="1" applyAlignment="1">
      <alignment vertical="center" wrapText="1"/>
    </xf>
    <xf numFmtId="4" fontId="24" fillId="0" borderId="0" xfId="0" applyNumberFormat="1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4" fontId="24" fillId="0" borderId="0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170" fontId="3" fillId="9" borderId="1" xfId="2" applyNumberFormat="1" applyFont="1" applyFill="1" applyBorder="1" applyAlignment="1">
      <alignment horizontal="center" vertical="center" wrapText="1"/>
    </xf>
    <xf numFmtId="170" fontId="10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/>
    <xf numFmtId="167" fontId="10" fillId="0" borderId="0" xfId="0" applyNumberFormat="1" applyFont="1" applyFill="1"/>
    <xf numFmtId="174" fontId="10" fillId="0" borderId="0" xfId="0" applyNumberFormat="1" applyFont="1" applyFill="1"/>
    <xf numFmtId="170" fontId="10" fillId="0" borderId="0" xfId="0" applyNumberFormat="1" applyFont="1" applyFill="1"/>
    <xf numFmtId="176" fontId="58" fillId="0" borderId="0" xfId="0" applyNumberFormat="1" applyFont="1" applyFill="1" applyBorder="1" applyAlignment="1">
      <alignment horizontal="center" vertical="center" wrapText="1"/>
    </xf>
    <xf numFmtId="173" fontId="10" fillId="0" borderId="0" xfId="0" applyNumberFormat="1" applyFont="1" applyFill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/>
    <xf numFmtId="0" fontId="25" fillId="0" borderId="1" xfId="0" applyFont="1" applyBorder="1" applyAlignment="1">
      <alignment horizontal="center" vertical="center"/>
    </xf>
    <xf numFmtId="4" fontId="62" fillId="2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3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43" fontId="3" fillId="0" borderId="1" xfId="2" applyFont="1" applyFill="1" applyBorder="1" applyAlignment="1">
      <alignment vertical="top" wrapText="1"/>
    </xf>
    <xf numFmtId="43" fontId="3" fillId="0" borderId="1" xfId="2" applyFont="1" applyFill="1" applyBorder="1" applyAlignment="1">
      <alignment horizontal="left" vertical="top" wrapText="1"/>
    </xf>
    <xf numFmtId="43" fontId="3" fillId="0" borderId="2" xfId="2" applyFont="1" applyFill="1" applyBorder="1" applyAlignment="1">
      <alignment horizontal="left" vertical="top" wrapText="1"/>
    </xf>
    <xf numFmtId="43" fontId="3" fillId="0" borderId="3" xfId="2" applyFont="1" applyFill="1" applyBorder="1" applyAlignment="1">
      <alignment horizontal="left" vertical="top" wrapText="1"/>
    </xf>
    <xf numFmtId="43" fontId="3" fillId="0" borderId="4" xfId="2" applyFont="1" applyFill="1" applyBorder="1" applyAlignment="1">
      <alignment horizontal="left" vertical="top" wrapText="1"/>
    </xf>
    <xf numFmtId="43" fontId="4" fillId="2" borderId="1" xfId="2" applyFont="1" applyFill="1" applyBorder="1" applyAlignment="1">
      <alignment horizontal="left"/>
    </xf>
    <xf numFmtId="43" fontId="4" fillId="0" borderId="2" xfId="2" applyFont="1" applyFill="1" applyBorder="1" applyAlignment="1">
      <alignment horizontal="left" vertical="top" wrapText="1"/>
    </xf>
    <xf numFmtId="43" fontId="4" fillId="0" borderId="3" xfId="2" applyFont="1" applyFill="1" applyBorder="1" applyAlignment="1">
      <alignment horizontal="left" vertical="top" wrapText="1"/>
    </xf>
    <xf numFmtId="43" fontId="4" fillId="0" borderId="4" xfId="2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43" fontId="4" fillId="0" borderId="5" xfId="2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3" fontId="4" fillId="0" borderId="0" xfId="2" applyFont="1" applyFill="1" applyAlignment="1">
      <alignment horizontal="center" wrapText="1"/>
    </xf>
    <xf numFmtId="43" fontId="4" fillId="0" borderId="0" xfId="2" applyFont="1" applyFill="1" applyAlignment="1">
      <alignment horizontal="center"/>
    </xf>
    <xf numFmtId="43" fontId="8" fillId="0" borderId="0" xfId="2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169" fontId="9" fillId="0" borderId="1" xfId="1" applyNumberFormat="1" applyFont="1" applyBorder="1" applyAlignment="1" applyProtection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43" fontId="4" fillId="2" borderId="1" xfId="2" applyFont="1" applyFill="1" applyBorder="1"/>
    <xf numFmtId="43" fontId="3" fillId="0" borderId="1" xfId="2" applyFont="1" applyFill="1" applyBorder="1" applyAlignment="1">
      <alignment horizontal="left" vertical="center"/>
    </xf>
    <xf numFmtId="43" fontId="4" fillId="2" borderId="2" xfId="2" applyFont="1" applyFill="1" applyBorder="1" applyAlignment="1">
      <alignment horizontal="left" vertical="center" wrapText="1"/>
    </xf>
    <xf numFmtId="43" fontId="4" fillId="2" borderId="3" xfId="2" applyFont="1" applyFill="1" applyBorder="1" applyAlignment="1">
      <alignment horizontal="left" vertical="center" wrapText="1"/>
    </xf>
    <xf numFmtId="43" fontId="4" fillId="2" borderId="4" xfId="2" applyFont="1" applyFill="1" applyBorder="1" applyAlignment="1">
      <alignment horizontal="left" vertical="center" wrapText="1"/>
    </xf>
    <xf numFmtId="43" fontId="4" fillId="3" borderId="1" xfId="2" applyFont="1" applyFill="1" applyBorder="1" applyAlignment="1">
      <alignment horizontal="center"/>
    </xf>
    <xf numFmtId="43" fontId="4" fillId="0" borderId="6" xfId="2" applyFont="1" applyFill="1" applyBorder="1" applyAlignment="1">
      <alignment horizontal="center"/>
    </xf>
    <xf numFmtId="43" fontId="3" fillId="0" borderId="2" xfId="2" applyFont="1" applyFill="1" applyBorder="1" applyAlignment="1">
      <alignment horizontal="left" vertical="center" wrapText="1"/>
    </xf>
    <xf numFmtId="43" fontId="3" fillId="0" borderId="3" xfId="2" applyFont="1" applyFill="1" applyBorder="1" applyAlignment="1">
      <alignment horizontal="left" vertical="center" wrapText="1"/>
    </xf>
    <xf numFmtId="43" fontId="3" fillId="0" borderId="4" xfId="2" applyFont="1" applyFill="1" applyBorder="1" applyAlignment="1">
      <alignment horizontal="left" vertical="center" wrapText="1"/>
    </xf>
    <xf numFmtId="43" fontId="4" fillId="2" borderId="1" xfId="2" applyFont="1" applyFill="1" applyBorder="1" applyAlignment="1">
      <alignment wrapText="1"/>
    </xf>
    <xf numFmtId="43" fontId="4" fillId="2" borderId="1" xfId="2" applyFont="1" applyFill="1" applyBorder="1" applyAlignment="1">
      <alignment horizontal="left" wrapText="1"/>
    </xf>
    <xf numFmtId="43" fontId="4" fillId="2" borderId="1" xfId="2" applyFont="1" applyFill="1" applyBorder="1" applyAlignment="1">
      <alignment vertical="center" wrapText="1"/>
    </xf>
    <xf numFmtId="43" fontId="4" fillId="2" borderId="1" xfId="2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43" fontId="3" fillId="0" borderId="1" xfId="2" applyFont="1" applyFill="1" applyBorder="1" applyAlignment="1">
      <alignment vertical="center" wrapText="1"/>
    </xf>
    <xf numFmtId="43" fontId="3" fillId="0" borderId="1" xfId="2" applyFont="1" applyFill="1" applyBorder="1" applyAlignment="1">
      <alignment horizontal="left" vertical="center" wrapText="1"/>
    </xf>
    <xf numFmtId="43" fontId="16" fillId="0" borderId="1" xfId="2" applyFont="1" applyFill="1" applyBorder="1" applyAlignment="1">
      <alignment horizontal="left" vertical="center" wrapText="1"/>
    </xf>
    <xf numFmtId="43" fontId="1" fillId="0" borderId="1" xfId="2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2" fillId="2" borderId="1" xfId="0" applyFont="1" applyFill="1" applyBorder="1"/>
    <xf numFmtId="49" fontId="3" fillId="0" borderId="2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18" fillId="5" borderId="1" xfId="0" applyNumberFormat="1" applyFont="1" applyFill="1" applyBorder="1" applyAlignment="1">
      <alignment horizontal="left"/>
    </xf>
    <xf numFmtId="167" fontId="3" fillId="0" borderId="0" xfId="0" applyNumberFormat="1" applyFont="1" applyFill="1" applyAlignment="1">
      <alignment horizontal="center" wrapText="1"/>
    </xf>
    <xf numFmtId="49" fontId="57" fillId="0" borderId="0" xfId="0" applyNumberFormat="1" applyFont="1" applyFill="1" applyBorder="1" applyAlignment="1">
      <alignment horizontal="left"/>
    </xf>
    <xf numFmtId="0" fontId="23" fillId="0" borderId="0" xfId="0" applyFont="1" applyFill="1" applyAlignment="1">
      <alignment horizontal="center" vertical="center" wrapText="1"/>
    </xf>
    <xf numFmtId="0" fontId="23" fillId="14" borderId="1" xfId="0" applyFont="1" applyFill="1" applyBorder="1" applyAlignment="1">
      <alignment horizontal="center" wrapText="1"/>
    </xf>
    <xf numFmtId="0" fontId="45" fillId="4" borderId="1" xfId="0" applyFont="1" applyFill="1" applyBorder="1" applyAlignment="1">
      <alignment horizontal="center"/>
    </xf>
    <xf numFmtId="4" fontId="46" fillId="4" borderId="2" xfId="0" applyNumberFormat="1" applyFont="1" applyFill="1" applyBorder="1" applyAlignment="1">
      <alignment horizontal="center" vertical="center" wrapText="1"/>
    </xf>
    <xf numFmtId="4" fontId="46" fillId="4" borderId="3" xfId="0" applyNumberFormat="1" applyFont="1" applyFill="1" applyBorder="1" applyAlignment="1">
      <alignment horizontal="center" vertical="center" wrapText="1"/>
    </xf>
    <xf numFmtId="4" fontId="46" fillId="4" borderId="4" xfId="0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5" xfId="0" applyFont="1" applyBorder="1" applyAlignment="1">
      <alignment horizontal="left" vertical="center" wrapText="1"/>
    </xf>
    <xf numFmtId="0" fontId="54" fillId="0" borderId="0" xfId="0" applyFont="1" applyFill="1" applyBorder="1" applyAlignment="1">
      <alignment horizontal="left" vertical="center" wrapText="1"/>
    </xf>
    <xf numFmtId="170" fontId="3" fillId="0" borderId="2" xfId="2" applyNumberFormat="1" applyFont="1" applyFill="1" applyBorder="1" applyAlignment="1">
      <alignment horizontal="left" vertical="center" wrapText="1"/>
    </xf>
    <xf numFmtId="170" fontId="3" fillId="0" borderId="3" xfId="2" applyNumberFormat="1" applyFont="1" applyFill="1" applyBorder="1" applyAlignment="1">
      <alignment horizontal="left" vertical="center" wrapText="1"/>
    </xf>
    <xf numFmtId="170" fontId="3" fillId="0" borderId="4" xfId="2" applyNumberFormat="1" applyFont="1" applyFill="1" applyBorder="1" applyAlignment="1">
      <alignment horizontal="left" vertical="center" wrapText="1"/>
    </xf>
    <xf numFmtId="170" fontId="4" fillId="2" borderId="2" xfId="2" applyNumberFormat="1" applyFont="1" applyFill="1" applyBorder="1"/>
    <xf numFmtId="170" fontId="4" fillId="2" borderId="3" xfId="2" applyNumberFormat="1" applyFont="1" applyFill="1" applyBorder="1"/>
    <xf numFmtId="170" fontId="4" fillId="2" borderId="4" xfId="2" applyNumberFormat="1" applyFont="1" applyFill="1" applyBorder="1"/>
    <xf numFmtId="170" fontId="3" fillId="0" borderId="2" xfId="2" applyNumberFormat="1" applyFont="1" applyFill="1" applyBorder="1" applyAlignment="1">
      <alignment horizontal="left" vertical="center"/>
    </xf>
    <xf numFmtId="170" fontId="3" fillId="0" borderId="3" xfId="2" applyNumberFormat="1" applyFont="1" applyFill="1" applyBorder="1" applyAlignment="1">
      <alignment horizontal="left" vertical="center"/>
    </xf>
    <xf numFmtId="170" fontId="3" fillId="0" borderId="4" xfId="2" applyNumberFormat="1" applyFont="1" applyFill="1" applyBorder="1" applyAlignment="1">
      <alignment horizontal="left" vertical="center"/>
    </xf>
    <xf numFmtId="170" fontId="3" fillId="0" borderId="1" xfId="2" applyNumberFormat="1" applyFont="1" applyFill="1" applyBorder="1" applyAlignment="1">
      <alignment horizontal="left" vertical="center"/>
    </xf>
    <xf numFmtId="170" fontId="4" fillId="2" borderId="2" xfId="2" applyNumberFormat="1" applyFont="1" applyFill="1" applyBorder="1" applyAlignment="1">
      <alignment horizontal="left" vertical="center" wrapText="1"/>
    </xf>
    <xf numFmtId="170" fontId="4" fillId="2" borderId="3" xfId="2" applyNumberFormat="1" applyFont="1" applyFill="1" applyBorder="1" applyAlignment="1">
      <alignment horizontal="left" vertical="center" wrapText="1"/>
    </xf>
    <xf numFmtId="170" fontId="4" fillId="2" borderId="4" xfId="2" applyNumberFormat="1" applyFont="1" applyFill="1" applyBorder="1" applyAlignment="1">
      <alignment horizontal="left" vertical="center" wrapText="1"/>
    </xf>
    <xf numFmtId="170" fontId="4" fillId="3" borderId="1" xfId="2" applyNumberFormat="1" applyFont="1" applyFill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C9C9C9"/>
      <color rgb="FFC4D79B"/>
      <color rgb="FF8DB4E2"/>
      <color rgb="FFB1A0C7"/>
      <color rgb="FFFF0000"/>
      <color rgb="FFEA6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esene%202017\LO&amp;G%20Struct\01.Pensiune%20Resita\Lucru\Documentatie%20economica\Buget%20Pensiunea%20Resita%20Final%2024.04.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ene2010\xxxGostvatu\Buget\Buget%20GO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generale"/>
      <sheetName val="det"/>
      <sheetName val="Gabi"/>
      <sheetName val="Grafic"/>
      <sheetName val="Anexa 1.2"/>
      <sheetName val="Buget Cerere"/>
      <sheetName val="Investitie"/>
    </sheetNames>
    <sheetDataSet>
      <sheetData sheetId="0">
        <row r="57">
          <cell r="B57">
            <v>4.5456000000000003</v>
          </cell>
        </row>
      </sheetData>
      <sheetData sheetId="1">
        <row r="152">
          <cell r="G152">
            <v>547.23800000000006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generale"/>
      <sheetName val="det"/>
      <sheetName val="Gabi"/>
      <sheetName val="Grafic"/>
      <sheetName val="Anexa 1.2"/>
      <sheetName val="Buget Cerere"/>
      <sheetName val="Investitie"/>
      <sheetName val="detaliere deviz"/>
      <sheetName val="planificare"/>
      <sheetName val="planificare fizica"/>
      <sheetName val="deviz general si pe obiect"/>
      <sheetName val="plan cheltuieli ciclu productie"/>
      <sheetName val="prognoza cheltuieli"/>
      <sheetName val="prognoza cheltuieli procesare"/>
      <sheetName val="prognoza venituri"/>
      <sheetName val="prognoza venituri procesare"/>
      <sheetName val="Sheet1"/>
      <sheetName val="grafic produc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9"/>
  <sheetViews>
    <sheetView workbookViewId="0">
      <selection activeCell="D217" sqref="D217"/>
    </sheetView>
  </sheetViews>
  <sheetFormatPr defaultRowHeight="14.5" x14ac:dyDescent="0.35"/>
  <cols>
    <col min="3" max="3" width="80.7265625" customWidth="1"/>
  </cols>
  <sheetData>
    <row r="4" spans="2:4" x14ac:dyDescent="0.35">
      <c r="B4" t="s">
        <v>0</v>
      </c>
      <c r="D4" t="s">
        <v>1</v>
      </c>
    </row>
    <row r="5" spans="2:4" x14ac:dyDescent="0.35">
      <c r="B5" t="s">
        <v>2</v>
      </c>
      <c r="D5" t="s">
        <v>3</v>
      </c>
    </row>
    <row r="6" spans="2:4" x14ac:dyDescent="0.35">
      <c r="B6" t="s">
        <v>4</v>
      </c>
      <c r="D6" t="s">
        <v>5</v>
      </c>
    </row>
    <row r="7" spans="2:4" x14ac:dyDescent="0.35">
      <c r="B7" t="s">
        <v>6</v>
      </c>
      <c r="D7" t="s">
        <v>7</v>
      </c>
    </row>
    <row r="8" spans="2:4" x14ac:dyDescent="0.35">
      <c r="B8" t="s">
        <v>8</v>
      </c>
      <c r="D8" t="s">
        <v>9</v>
      </c>
    </row>
    <row r="9" spans="2:4" x14ac:dyDescent="0.35">
      <c r="B9" t="s">
        <v>10</v>
      </c>
      <c r="D9" t="s">
        <v>11</v>
      </c>
    </row>
    <row r="10" spans="2:4" x14ac:dyDescent="0.35">
      <c r="B10" t="s">
        <v>12</v>
      </c>
      <c r="D10" t="s">
        <v>13</v>
      </c>
    </row>
    <row r="11" spans="2:4" x14ac:dyDescent="0.35">
      <c r="B11" t="s">
        <v>14</v>
      </c>
      <c r="D11" t="s">
        <v>15</v>
      </c>
    </row>
    <row r="12" spans="2:4" x14ac:dyDescent="0.35">
      <c r="B12" t="s">
        <v>16</v>
      </c>
      <c r="C12" s="1"/>
      <c r="D12" t="s">
        <v>18</v>
      </c>
    </row>
    <row r="13" spans="2:4" x14ac:dyDescent="0.35">
      <c r="B13" t="s">
        <v>19</v>
      </c>
      <c r="D13" t="s">
        <v>20</v>
      </c>
    </row>
    <row r="14" spans="2:4" x14ac:dyDescent="0.35">
      <c r="B14" t="s">
        <v>21</v>
      </c>
      <c r="D14" t="s">
        <v>22</v>
      </c>
    </row>
    <row r="15" spans="2:4" x14ac:dyDescent="0.35">
      <c r="B15" t="s">
        <v>23</v>
      </c>
      <c r="D15" t="s">
        <v>24</v>
      </c>
    </row>
    <row r="16" spans="2:4" x14ac:dyDescent="0.35">
      <c r="B16" t="s">
        <v>25</v>
      </c>
      <c r="D16" t="s">
        <v>26</v>
      </c>
    </row>
    <row r="17" spans="2:4" x14ac:dyDescent="0.35">
      <c r="B17" t="s">
        <v>27</v>
      </c>
      <c r="D17" t="s">
        <v>28</v>
      </c>
    </row>
    <row r="18" spans="2:4" x14ac:dyDescent="0.35">
      <c r="B18" t="s">
        <v>29</v>
      </c>
      <c r="D18" t="s">
        <v>30</v>
      </c>
    </row>
    <row r="19" spans="2:4" x14ac:dyDescent="0.35">
      <c r="B19" t="s">
        <v>31</v>
      </c>
      <c r="D19" t="s">
        <v>32</v>
      </c>
    </row>
    <row r="20" spans="2:4" x14ac:dyDescent="0.35">
      <c r="B20" t="s">
        <v>33</v>
      </c>
      <c r="D20" t="s">
        <v>34</v>
      </c>
    </row>
    <row r="21" spans="2:4" x14ac:dyDescent="0.35">
      <c r="B21" t="s">
        <v>35</v>
      </c>
      <c r="D21" t="s">
        <v>36</v>
      </c>
    </row>
    <row r="22" spans="2:4" x14ac:dyDescent="0.35">
      <c r="B22" t="s">
        <v>37</v>
      </c>
      <c r="D22" t="s">
        <v>38</v>
      </c>
    </row>
    <row r="23" spans="2:4" x14ac:dyDescent="0.35">
      <c r="B23" t="s">
        <v>39</v>
      </c>
      <c r="D23" t="s">
        <v>40</v>
      </c>
    </row>
    <row r="24" spans="2:4" x14ac:dyDescent="0.35">
      <c r="B24" t="s">
        <v>41</v>
      </c>
      <c r="D24" t="s">
        <v>42</v>
      </c>
    </row>
    <row r="25" spans="2:4" x14ac:dyDescent="0.35">
      <c r="B25" t="s">
        <v>43</v>
      </c>
      <c r="D25" t="s">
        <v>44</v>
      </c>
    </row>
    <row r="26" spans="2:4" x14ac:dyDescent="0.35">
      <c r="B26" t="s">
        <v>45</v>
      </c>
      <c r="D26" t="s">
        <v>46</v>
      </c>
    </row>
    <row r="27" spans="2:4" x14ac:dyDescent="0.35">
      <c r="B27" t="s">
        <v>47</v>
      </c>
      <c r="D27" t="s">
        <v>48</v>
      </c>
    </row>
    <row r="28" spans="2:4" x14ac:dyDescent="0.35">
      <c r="B28" t="s">
        <v>49</v>
      </c>
      <c r="D28" t="s">
        <v>50</v>
      </c>
    </row>
    <row r="29" spans="2:4" x14ac:dyDescent="0.35">
      <c r="B29" t="s">
        <v>51</v>
      </c>
      <c r="D29" t="s">
        <v>52</v>
      </c>
    </row>
    <row r="30" spans="2:4" x14ac:dyDescent="0.35">
      <c r="B30" t="s">
        <v>53</v>
      </c>
      <c r="D30" t="s">
        <v>54</v>
      </c>
    </row>
    <row r="31" spans="2:4" x14ac:dyDescent="0.35">
      <c r="B31" t="s">
        <v>55</v>
      </c>
      <c r="D31" t="s">
        <v>56</v>
      </c>
    </row>
    <row r="32" spans="2:4" x14ac:dyDescent="0.35">
      <c r="B32" t="s">
        <v>57</v>
      </c>
      <c r="D32" t="s">
        <v>58</v>
      </c>
    </row>
    <row r="33" spans="2:4" x14ac:dyDescent="0.35">
      <c r="B33" t="s">
        <v>59</v>
      </c>
      <c r="D33" t="s">
        <v>60</v>
      </c>
    </row>
    <row r="34" spans="2:4" x14ac:dyDescent="0.35">
      <c r="B34" t="s">
        <v>61</v>
      </c>
      <c r="D34" t="s">
        <v>62</v>
      </c>
    </row>
    <row r="35" spans="2:4" x14ac:dyDescent="0.35">
      <c r="B35" t="s">
        <v>63</v>
      </c>
      <c r="D35" t="s">
        <v>64</v>
      </c>
    </row>
    <row r="36" spans="2:4" x14ac:dyDescent="0.35">
      <c r="B36" t="s">
        <v>65</v>
      </c>
      <c r="D36" t="s">
        <v>66</v>
      </c>
    </row>
    <row r="37" spans="2:4" x14ac:dyDescent="0.35">
      <c r="B37" t="s">
        <v>67</v>
      </c>
      <c r="D37" t="s">
        <v>68</v>
      </c>
    </row>
    <row r="38" spans="2:4" x14ac:dyDescent="0.35">
      <c r="B38" t="s">
        <v>69</v>
      </c>
      <c r="D38" t="s">
        <v>70</v>
      </c>
    </row>
    <row r="39" spans="2:4" x14ac:dyDescent="0.35">
      <c r="B39" t="s">
        <v>71</v>
      </c>
      <c r="D39" t="s">
        <v>72</v>
      </c>
    </row>
    <row r="40" spans="2:4" x14ac:dyDescent="0.35">
      <c r="B40" t="s">
        <v>73</v>
      </c>
      <c r="D40" t="s">
        <v>74</v>
      </c>
    </row>
    <row r="41" spans="2:4" x14ac:dyDescent="0.35">
      <c r="B41" t="s">
        <v>75</v>
      </c>
      <c r="D41" t="s">
        <v>76</v>
      </c>
    </row>
    <row r="42" spans="2:4" x14ac:dyDescent="0.35">
      <c r="B42" t="s">
        <v>77</v>
      </c>
      <c r="D42" t="s">
        <v>78</v>
      </c>
    </row>
    <row r="43" spans="2:4" x14ac:dyDescent="0.35">
      <c r="B43" t="s">
        <v>79</v>
      </c>
      <c r="D43" t="s">
        <v>80</v>
      </c>
    </row>
    <row r="44" spans="2:4" x14ac:dyDescent="0.35">
      <c r="B44" t="s">
        <v>81</v>
      </c>
      <c r="D44" t="s">
        <v>82</v>
      </c>
    </row>
    <row r="45" spans="2:4" x14ac:dyDescent="0.35">
      <c r="B45" t="s">
        <v>83</v>
      </c>
      <c r="D45" t="s">
        <v>84</v>
      </c>
    </row>
    <row r="46" spans="2:4" x14ac:dyDescent="0.35">
      <c r="B46" t="s">
        <v>85</v>
      </c>
      <c r="D46" t="s">
        <v>86</v>
      </c>
    </row>
    <row r="47" spans="2:4" x14ac:dyDescent="0.35">
      <c r="B47" t="s">
        <v>87</v>
      </c>
      <c r="D47" t="s">
        <v>88</v>
      </c>
    </row>
    <row r="48" spans="2:4" x14ac:dyDescent="0.35">
      <c r="B48" t="s">
        <v>89</v>
      </c>
      <c r="D48" t="s">
        <v>90</v>
      </c>
    </row>
    <row r="49" spans="2:4" x14ac:dyDescent="0.35">
      <c r="B49" t="s">
        <v>91</v>
      </c>
      <c r="D49" t="s">
        <v>92</v>
      </c>
    </row>
    <row r="50" spans="2:4" x14ac:dyDescent="0.35">
      <c r="B50" t="s">
        <v>93</v>
      </c>
      <c r="D50" t="s">
        <v>94</v>
      </c>
    </row>
    <row r="51" spans="2:4" x14ac:dyDescent="0.35">
      <c r="B51" t="s">
        <v>95</v>
      </c>
      <c r="D51" t="s">
        <v>96</v>
      </c>
    </row>
    <row r="52" spans="2:4" x14ac:dyDescent="0.35">
      <c r="B52" t="s">
        <v>97</v>
      </c>
      <c r="D52" t="s">
        <v>98</v>
      </c>
    </row>
    <row r="53" spans="2:4" x14ac:dyDescent="0.35">
      <c r="B53" t="s">
        <v>99</v>
      </c>
      <c r="D53" t="s">
        <v>100</v>
      </c>
    </row>
    <row r="54" spans="2:4" x14ac:dyDescent="0.35">
      <c r="B54" t="s">
        <v>91</v>
      </c>
      <c r="D54" t="s">
        <v>101</v>
      </c>
    </row>
    <row r="55" spans="2:4" x14ac:dyDescent="0.35">
      <c r="B55" t="s">
        <v>93</v>
      </c>
      <c r="D55" t="s">
        <v>102</v>
      </c>
    </row>
    <row r="56" spans="2:4" x14ac:dyDescent="0.35">
      <c r="B56" t="s">
        <v>95</v>
      </c>
      <c r="D56" t="s">
        <v>103</v>
      </c>
    </row>
    <row r="57" spans="2:4" x14ac:dyDescent="0.35">
      <c r="B57" t="s">
        <v>97</v>
      </c>
      <c r="D57" t="s">
        <v>104</v>
      </c>
    </row>
    <row r="58" spans="2:4" x14ac:dyDescent="0.35">
      <c r="B58" t="s">
        <v>105</v>
      </c>
      <c r="D58" t="s">
        <v>106</v>
      </c>
    </row>
    <row r="59" spans="2:4" x14ac:dyDescent="0.35">
      <c r="B59" t="s">
        <v>107</v>
      </c>
      <c r="C59" s="8"/>
      <c r="D59" t="s">
        <v>108</v>
      </c>
    </row>
    <row r="60" spans="2:4" x14ac:dyDescent="0.35">
      <c r="B60" t="s">
        <v>109</v>
      </c>
      <c r="C60" s="9"/>
      <c r="D60" t="s">
        <v>110</v>
      </c>
    </row>
    <row r="61" spans="2:4" x14ac:dyDescent="0.35">
      <c r="B61" t="s">
        <v>111</v>
      </c>
      <c r="C61" s="10"/>
      <c r="D61" t="s">
        <v>112</v>
      </c>
    </row>
    <row r="62" spans="2:4" x14ac:dyDescent="0.35">
      <c r="B62" t="s">
        <v>113</v>
      </c>
      <c r="C62" s="6"/>
      <c r="D62" t="s">
        <v>114</v>
      </c>
    </row>
    <row r="63" spans="2:4" x14ac:dyDescent="0.35">
      <c r="B63" t="s">
        <v>115</v>
      </c>
      <c r="D63" t="s">
        <v>116</v>
      </c>
    </row>
    <row r="64" spans="2:4" x14ac:dyDescent="0.35">
      <c r="B64" t="s">
        <v>117</v>
      </c>
      <c r="D64" t="s">
        <v>118</v>
      </c>
    </row>
    <row r="65" spans="2:4" x14ac:dyDescent="0.35">
      <c r="B65" t="s">
        <v>119</v>
      </c>
      <c r="C65" s="11"/>
      <c r="D65" t="s">
        <v>120</v>
      </c>
    </row>
    <row r="66" spans="2:4" x14ac:dyDescent="0.35">
      <c r="B66" t="s">
        <v>121</v>
      </c>
      <c r="C66" s="2"/>
      <c r="D66" t="s">
        <v>122</v>
      </c>
    </row>
    <row r="67" spans="2:4" x14ac:dyDescent="0.35">
      <c r="B67" t="s">
        <v>123</v>
      </c>
      <c r="C67" s="2"/>
      <c r="D67" t="s">
        <v>124</v>
      </c>
    </row>
    <row r="68" spans="2:4" x14ac:dyDescent="0.35">
      <c r="B68" t="s">
        <v>125</v>
      </c>
      <c r="C68" s="2"/>
      <c r="D68" t="s">
        <v>126</v>
      </c>
    </row>
    <row r="69" spans="2:4" x14ac:dyDescent="0.35">
      <c r="B69" t="s">
        <v>127</v>
      </c>
      <c r="C69" s="2"/>
      <c r="D69" t="s">
        <v>128</v>
      </c>
    </row>
    <row r="70" spans="2:4" x14ac:dyDescent="0.35">
      <c r="B70" t="s">
        <v>129</v>
      </c>
      <c r="C70" s="2"/>
      <c r="D70" t="s">
        <v>130</v>
      </c>
    </row>
    <row r="71" spans="2:4" x14ac:dyDescent="0.35">
      <c r="B71" t="s">
        <v>131</v>
      </c>
      <c r="C71" s="2"/>
      <c r="D71" t="s">
        <v>132</v>
      </c>
    </row>
    <row r="72" spans="2:4" x14ac:dyDescent="0.35">
      <c r="B72" t="s">
        <v>133</v>
      </c>
      <c r="C72" s="2"/>
      <c r="D72" t="s">
        <v>134</v>
      </c>
    </row>
    <row r="73" spans="2:4" x14ac:dyDescent="0.35">
      <c r="B73" t="s">
        <v>135</v>
      </c>
      <c r="C73" s="2"/>
      <c r="D73" t="s">
        <v>136</v>
      </c>
    </row>
    <row r="74" spans="2:4" x14ac:dyDescent="0.35">
      <c r="B74" t="s">
        <v>137</v>
      </c>
      <c r="C74" s="2"/>
      <c r="D74" t="s">
        <v>138</v>
      </c>
    </row>
    <row r="75" spans="2:4" x14ac:dyDescent="0.35">
      <c r="B75" t="s">
        <v>139</v>
      </c>
      <c r="C75" s="2"/>
      <c r="D75" t="s">
        <v>140</v>
      </c>
    </row>
    <row r="76" spans="2:4" x14ac:dyDescent="0.35">
      <c r="B76" t="s">
        <v>141</v>
      </c>
      <c r="C76" s="2"/>
      <c r="D76" t="s">
        <v>142</v>
      </c>
    </row>
    <row r="77" spans="2:4" x14ac:dyDescent="0.35">
      <c r="B77" t="s">
        <v>143</v>
      </c>
      <c r="C77" s="11"/>
      <c r="D77" t="s">
        <v>144</v>
      </c>
    </row>
    <row r="78" spans="2:4" x14ac:dyDescent="0.35">
      <c r="B78" t="s">
        <v>145</v>
      </c>
      <c r="C78" s="11"/>
      <c r="D78" t="s">
        <v>146</v>
      </c>
    </row>
    <row r="79" spans="2:4" x14ac:dyDescent="0.35">
      <c r="B79" t="s">
        <v>147</v>
      </c>
      <c r="C79" s="11"/>
      <c r="D79" t="s">
        <v>148</v>
      </c>
    </row>
    <row r="80" spans="2:4" x14ac:dyDescent="0.35">
      <c r="B80" t="s">
        <v>149</v>
      </c>
      <c r="C80" s="11"/>
      <c r="D80" t="s">
        <v>150</v>
      </c>
    </row>
    <row r="81" spans="2:4" x14ac:dyDescent="0.35">
      <c r="B81" t="s">
        <v>151</v>
      </c>
      <c r="D81" t="s">
        <v>152</v>
      </c>
    </row>
    <row r="82" spans="2:4" x14ac:dyDescent="0.35">
      <c r="B82" t="s">
        <v>153</v>
      </c>
      <c r="C82" s="11"/>
      <c r="D82" t="s">
        <v>154</v>
      </c>
    </row>
    <row r="83" spans="2:4" x14ac:dyDescent="0.35">
      <c r="B83" t="s">
        <v>155</v>
      </c>
      <c r="C83" s="11"/>
      <c r="D83" t="s">
        <v>156</v>
      </c>
    </row>
    <row r="84" spans="2:4" x14ac:dyDescent="0.35">
      <c r="B84" t="s">
        <v>157</v>
      </c>
      <c r="D84" t="s">
        <v>158</v>
      </c>
    </row>
    <row r="85" spans="2:4" x14ac:dyDescent="0.35">
      <c r="B85" t="s">
        <v>159</v>
      </c>
      <c r="D85" t="s">
        <v>160</v>
      </c>
    </row>
    <row r="86" spans="2:4" x14ac:dyDescent="0.35">
      <c r="B86" t="s">
        <v>161</v>
      </c>
      <c r="C86" s="1"/>
      <c r="D86" t="s">
        <v>162</v>
      </c>
    </row>
    <row r="87" spans="2:4" x14ac:dyDescent="0.35">
      <c r="B87" t="s">
        <v>163</v>
      </c>
      <c r="C87" s="1"/>
      <c r="D87" t="s">
        <v>164</v>
      </c>
    </row>
    <row r="88" spans="2:4" x14ac:dyDescent="0.35">
      <c r="B88" t="s">
        <v>165</v>
      </c>
      <c r="C88" s="1"/>
      <c r="D88" t="s">
        <v>166</v>
      </c>
    </row>
    <row r="89" spans="2:4" x14ac:dyDescent="0.35">
      <c r="B89" t="s">
        <v>167</v>
      </c>
      <c r="C89" s="1"/>
      <c r="D89" t="s">
        <v>168</v>
      </c>
    </row>
    <row r="90" spans="2:4" x14ac:dyDescent="0.35">
      <c r="B90" t="s">
        <v>169</v>
      </c>
      <c r="C90" s="1"/>
      <c r="D90" t="s">
        <v>170</v>
      </c>
    </row>
    <row r="91" spans="2:4" x14ac:dyDescent="0.35">
      <c r="B91" t="s">
        <v>171</v>
      </c>
      <c r="C91" s="1"/>
      <c r="D91" t="s">
        <v>172</v>
      </c>
    </row>
    <row r="92" spans="2:4" x14ac:dyDescent="0.35">
      <c r="B92" t="s">
        <v>173</v>
      </c>
      <c r="C92" s="1"/>
      <c r="D92" t="s">
        <v>174</v>
      </c>
    </row>
    <row r="93" spans="2:4" x14ac:dyDescent="0.35">
      <c r="B93" t="s">
        <v>175</v>
      </c>
      <c r="C93" s="2"/>
      <c r="D93" t="s">
        <v>176</v>
      </c>
    </row>
    <row r="94" spans="2:4" x14ac:dyDescent="0.35">
      <c r="B94" t="s">
        <v>177</v>
      </c>
      <c r="C94" s="2"/>
      <c r="D94" t="s">
        <v>178</v>
      </c>
    </row>
    <row r="95" spans="2:4" x14ac:dyDescent="0.35">
      <c r="B95" t="s">
        <v>179</v>
      </c>
      <c r="C95" s="2"/>
      <c r="D95" t="s">
        <v>180</v>
      </c>
    </row>
    <row r="96" spans="2:4" x14ac:dyDescent="0.35">
      <c r="B96" t="s">
        <v>181</v>
      </c>
      <c r="C96" s="2"/>
      <c r="D96" t="s">
        <v>182</v>
      </c>
    </row>
    <row r="97" spans="2:4" x14ac:dyDescent="0.35">
      <c r="B97" t="s">
        <v>183</v>
      </c>
      <c r="C97" s="1"/>
      <c r="D97" t="s">
        <v>184</v>
      </c>
    </row>
    <row r="98" spans="2:4" x14ac:dyDescent="0.35">
      <c r="B98" t="s">
        <v>185</v>
      </c>
      <c r="C98" s="2"/>
      <c r="D98" t="s">
        <v>186</v>
      </c>
    </row>
    <row r="99" spans="2:4" x14ac:dyDescent="0.35">
      <c r="B99" t="s">
        <v>187</v>
      </c>
      <c r="C99" s="1"/>
      <c r="D99" t="s">
        <v>188</v>
      </c>
    </row>
    <row r="100" spans="2:4" x14ac:dyDescent="0.35">
      <c r="B100" t="s">
        <v>189</v>
      </c>
      <c r="C100" s="1"/>
      <c r="D100" t="s">
        <v>190</v>
      </c>
    </row>
    <row r="101" spans="2:4" x14ac:dyDescent="0.35">
      <c r="B101" t="s">
        <v>191</v>
      </c>
      <c r="C101" s="1"/>
      <c r="D101" t="s">
        <v>192</v>
      </c>
    </row>
    <row r="102" spans="2:4" x14ac:dyDescent="0.35">
      <c r="B102" t="s">
        <v>193</v>
      </c>
      <c r="C102" s="2"/>
      <c r="D102" t="s">
        <v>194</v>
      </c>
    </row>
    <row r="103" spans="2:4" x14ac:dyDescent="0.35">
      <c r="B103" t="s">
        <v>195</v>
      </c>
      <c r="C103" s="2"/>
      <c r="D103" t="s">
        <v>196</v>
      </c>
    </row>
    <row r="104" spans="2:4" x14ac:dyDescent="0.35">
      <c r="B104" t="s">
        <v>197</v>
      </c>
      <c r="C104" s="2"/>
      <c r="D104" t="s">
        <v>198</v>
      </c>
    </row>
    <row r="105" spans="2:4" x14ac:dyDescent="0.35">
      <c r="B105" t="s">
        <v>199</v>
      </c>
      <c r="C105" s="2"/>
      <c r="D105" t="s">
        <v>200</v>
      </c>
    </row>
    <row r="106" spans="2:4" x14ac:dyDescent="0.35">
      <c r="B106" t="s">
        <v>201</v>
      </c>
      <c r="C106" s="2"/>
      <c r="D106" t="s">
        <v>202</v>
      </c>
    </row>
    <row r="107" spans="2:4" x14ac:dyDescent="0.35">
      <c r="B107" t="s">
        <v>203</v>
      </c>
      <c r="C107" s="2"/>
      <c r="D107" t="s">
        <v>204</v>
      </c>
    </row>
    <row r="108" spans="2:4" x14ac:dyDescent="0.35">
      <c r="B108" t="s">
        <v>205</v>
      </c>
      <c r="C108" s="2"/>
      <c r="D108" t="s">
        <v>206</v>
      </c>
    </row>
    <row r="109" spans="2:4" x14ac:dyDescent="0.35">
      <c r="B109" t="s">
        <v>207</v>
      </c>
      <c r="C109" s="2"/>
      <c r="D109" t="s">
        <v>208</v>
      </c>
    </row>
    <row r="110" spans="2:4" x14ac:dyDescent="0.35">
      <c r="B110" t="s">
        <v>209</v>
      </c>
      <c r="C110" s="2"/>
      <c r="D110" t="s">
        <v>210</v>
      </c>
    </row>
    <row r="111" spans="2:4" x14ac:dyDescent="0.35">
      <c r="B111" t="s">
        <v>211</v>
      </c>
      <c r="C111" s="2"/>
      <c r="D111" t="s">
        <v>212</v>
      </c>
    </row>
    <row r="112" spans="2:4" x14ac:dyDescent="0.35">
      <c r="B112" t="s">
        <v>213</v>
      </c>
      <c r="C112" s="2"/>
      <c r="D112" t="s">
        <v>214</v>
      </c>
    </row>
    <row r="113" spans="2:4" x14ac:dyDescent="0.35">
      <c r="B113" t="s">
        <v>215</v>
      </c>
      <c r="C113" s="2"/>
      <c r="D113" t="s">
        <v>216</v>
      </c>
    </row>
    <row r="114" spans="2:4" x14ac:dyDescent="0.35">
      <c r="B114" t="s">
        <v>217</v>
      </c>
      <c r="C114" s="2"/>
      <c r="D114" t="s">
        <v>218</v>
      </c>
    </row>
    <row r="115" spans="2:4" x14ac:dyDescent="0.35">
      <c r="B115" t="s">
        <v>219</v>
      </c>
      <c r="C115" s="2"/>
      <c r="D115" t="s">
        <v>220</v>
      </c>
    </row>
    <row r="116" spans="2:4" x14ac:dyDescent="0.35">
      <c r="B116" t="s">
        <v>221</v>
      </c>
      <c r="C116" s="2"/>
      <c r="D116" t="s">
        <v>222</v>
      </c>
    </row>
    <row r="117" spans="2:4" x14ac:dyDescent="0.35">
      <c r="B117" t="s">
        <v>223</v>
      </c>
      <c r="C117" s="2"/>
      <c r="D117" t="s">
        <v>224</v>
      </c>
    </row>
    <row r="118" spans="2:4" x14ac:dyDescent="0.35">
      <c r="B118" t="s">
        <v>225</v>
      </c>
      <c r="C118" s="2"/>
      <c r="D118" t="s">
        <v>226</v>
      </c>
    </row>
    <row r="119" spans="2:4" x14ac:dyDescent="0.35">
      <c r="B119" t="s">
        <v>227</v>
      </c>
      <c r="C119" s="2"/>
      <c r="D119" t="s">
        <v>228</v>
      </c>
    </row>
    <row r="120" spans="2:4" x14ac:dyDescent="0.35">
      <c r="B120" t="s">
        <v>229</v>
      </c>
      <c r="C120" s="4"/>
      <c r="D120" t="s">
        <v>230</v>
      </c>
    </row>
    <row r="121" spans="2:4" x14ac:dyDescent="0.35">
      <c r="B121" t="s">
        <v>231</v>
      </c>
      <c r="C121" s="4"/>
      <c r="D121" t="s">
        <v>232</v>
      </c>
    </row>
    <row r="122" spans="2:4" x14ac:dyDescent="0.35">
      <c r="B122" t="s">
        <v>233</v>
      </c>
      <c r="C122" s="4"/>
      <c r="D122" t="s">
        <v>234</v>
      </c>
    </row>
    <row r="123" spans="2:4" x14ac:dyDescent="0.35">
      <c r="B123" t="s">
        <v>235</v>
      </c>
      <c r="C123" s="4"/>
      <c r="D123" t="s">
        <v>236</v>
      </c>
    </row>
    <row r="124" spans="2:4" x14ac:dyDescent="0.35">
      <c r="B124" t="s">
        <v>237</v>
      </c>
      <c r="C124" s="4"/>
      <c r="D124" t="s">
        <v>238</v>
      </c>
    </row>
    <row r="125" spans="2:4" x14ac:dyDescent="0.35">
      <c r="B125" t="s">
        <v>239</v>
      </c>
      <c r="C125" s="3"/>
      <c r="D125" t="s">
        <v>240</v>
      </c>
    </row>
    <row r="126" spans="2:4" x14ac:dyDescent="0.35">
      <c r="B126" t="s">
        <v>241</v>
      </c>
      <c r="C126" s="4"/>
      <c r="D126" t="s">
        <v>242</v>
      </c>
    </row>
    <row r="127" spans="2:4" x14ac:dyDescent="0.35">
      <c r="B127" t="s">
        <v>243</v>
      </c>
      <c r="C127" s="4"/>
      <c r="D127" t="s">
        <v>244</v>
      </c>
    </row>
    <row r="128" spans="2:4" x14ac:dyDescent="0.35">
      <c r="B128" t="s">
        <v>245</v>
      </c>
      <c r="C128" s="4"/>
      <c r="D128" t="s">
        <v>246</v>
      </c>
    </row>
    <row r="129" spans="2:4" x14ac:dyDescent="0.35">
      <c r="B129" t="s">
        <v>247</v>
      </c>
      <c r="C129" s="4"/>
      <c r="D129" t="s">
        <v>248</v>
      </c>
    </row>
    <row r="130" spans="2:4" x14ac:dyDescent="0.35">
      <c r="B130" t="s">
        <v>249</v>
      </c>
      <c r="C130" s="4"/>
      <c r="D130" t="s">
        <v>250</v>
      </c>
    </row>
    <row r="131" spans="2:4" x14ac:dyDescent="0.35">
      <c r="B131" t="s">
        <v>251</v>
      </c>
      <c r="D131" t="s">
        <v>252</v>
      </c>
    </row>
    <row r="132" spans="2:4" x14ac:dyDescent="0.35">
      <c r="B132" t="s">
        <v>253</v>
      </c>
      <c r="D132" t="s">
        <v>254</v>
      </c>
    </row>
    <row r="133" spans="2:4" x14ac:dyDescent="0.35">
      <c r="B133" t="s">
        <v>255</v>
      </c>
      <c r="D133" t="s">
        <v>256</v>
      </c>
    </row>
    <row r="134" spans="2:4" x14ac:dyDescent="0.35">
      <c r="B134" t="s">
        <v>257</v>
      </c>
      <c r="D134" t="s">
        <v>258</v>
      </c>
    </row>
    <row r="135" spans="2:4" x14ac:dyDescent="0.35">
      <c r="B135" t="s">
        <v>259</v>
      </c>
      <c r="D135" t="s">
        <v>260</v>
      </c>
    </row>
    <row r="136" spans="2:4" x14ac:dyDescent="0.35">
      <c r="B136" t="s">
        <v>261</v>
      </c>
      <c r="C136" s="4"/>
      <c r="D136" t="s">
        <v>262</v>
      </c>
    </row>
    <row r="137" spans="2:4" x14ac:dyDescent="0.35">
      <c r="B137" t="s">
        <v>263</v>
      </c>
      <c r="C137" s="4"/>
      <c r="D137" t="s">
        <v>264</v>
      </c>
    </row>
    <row r="138" spans="2:4" x14ac:dyDescent="0.35">
      <c r="B138" t="s">
        <v>265</v>
      </c>
      <c r="C138" s="4"/>
      <c r="D138" t="s">
        <v>266</v>
      </c>
    </row>
    <row r="139" spans="2:4" x14ac:dyDescent="0.35">
      <c r="B139" t="s">
        <v>267</v>
      </c>
      <c r="C139" s="4"/>
      <c r="D139" t="s">
        <v>268</v>
      </c>
    </row>
    <row r="140" spans="2:4" x14ac:dyDescent="0.35">
      <c r="B140" t="s">
        <v>269</v>
      </c>
      <c r="C140" s="4"/>
      <c r="D140" t="s">
        <v>270</v>
      </c>
    </row>
    <row r="141" spans="2:4" x14ac:dyDescent="0.35">
      <c r="B141" t="s">
        <v>271</v>
      </c>
      <c r="C141" s="2"/>
      <c r="D141" t="s">
        <v>272</v>
      </c>
    </row>
    <row r="142" spans="2:4" x14ac:dyDescent="0.35">
      <c r="B142" t="s">
        <v>273</v>
      </c>
      <c r="C142" s="2"/>
      <c r="D142" t="s">
        <v>274</v>
      </c>
    </row>
    <row r="143" spans="2:4" x14ac:dyDescent="0.35">
      <c r="B143" t="s">
        <v>275</v>
      </c>
      <c r="C143" s="2"/>
      <c r="D143" t="s">
        <v>276</v>
      </c>
    </row>
    <row r="144" spans="2:4" x14ac:dyDescent="0.35">
      <c r="B144" t="s">
        <v>277</v>
      </c>
      <c r="C144" s="2"/>
      <c r="D144" t="s">
        <v>278</v>
      </c>
    </row>
    <row r="145" spans="2:5" x14ac:dyDescent="0.35">
      <c r="B145" t="s">
        <v>279</v>
      </c>
      <c r="C145" s="2"/>
      <c r="D145" t="s">
        <v>280</v>
      </c>
    </row>
    <row r="146" spans="2:5" x14ac:dyDescent="0.35">
      <c r="B146" t="s">
        <v>281</v>
      </c>
      <c r="C146" s="2"/>
      <c r="D146" t="s">
        <v>282</v>
      </c>
    </row>
    <row r="147" spans="2:5" x14ac:dyDescent="0.35">
      <c r="B147" t="s">
        <v>283</v>
      </c>
      <c r="D147" t="s">
        <v>284</v>
      </c>
    </row>
    <row r="148" spans="2:5" x14ac:dyDescent="0.35">
      <c r="B148" t="s">
        <v>285</v>
      </c>
      <c r="D148" t="s">
        <v>286</v>
      </c>
    </row>
    <row r="149" spans="2:5" x14ac:dyDescent="0.35">
      <c r="B149" t="s">
        <v>287</v>
      </c>
      <c r="D149" t="s">
        <v>288</v>
      </c>
      <c r="E149" t="s">
        <v>656</v>
      </c>
    </row>
    <row r="150" spans="2:5" x14ac:dyDescent="0.35">
      <c r="B150" t="s">
        <v>289</v>
      </c>
      <c r="D150" t="s">
        <v>290</v>
      </c>
    </row>
    <row r="151" spans="2:5" x14ac:dyDescent="0.35">
      <c r="B151" t="s">
        <v>291</v>
      </c>
      <c r="D151" t="s">
        <v>292</v>
      </c>
    </row>
    <row r="152" spans="2:5" x14ac:dyDescent="0.35">
      <c r="B152" t="s">
        <v>293</v>
      </c>
      <c r="D152" t="s">
        <v>294</v>
      </c>
    </row>
    <row r="153" spans="2:5" x14ac:dyDescent="0.35">
      <c r="B153" t="s">
        <v>295</v>
      </c>
      <c r="D153" t="s">
        <v>296</v>
      </c>
    </row>
    <row r="154" spans="2:5" x14ac:dyDescent="0.35">
      <c r="B154" t="s">
        <v>297</v>
      </c>
      <c r="D154" t="s">
        <v>298</v>
      </c>
    </row>
    <row r="155" spans="2:5" x14ac:dyDescent="0.35">
      <c r="B155" t="s">
        <v>299</v>
      </c>
      <c r="D155" t="s">
        <v>300</v>
      </c>
    </row>
    <row r="156" spans="2:5" x14ac:dyDescent="0.35">
      <c r="B156" t="s">
        <v>301</v>
      </c>
      <c r="D156" t="s">
        <v>302</v>
      </c>
    </row>
    <row r="157" spans="2:5" x14ac:dyDescent="0.35">
      <c r="B157" t="s">
        <v>303</v>
      </c>
      <c r="D157" t="s">
        <v>304</v>
      </c>
    </row>
    <row r="158" spans="2:5" x14ac:dyDescent="0.35">
      <c r="B158" t="s">
        <v>305</v>
      </c>
      <c r="D158" t="s">
        <v>306</v>
      </c>
    </row>
    <row r="159" spans="2:5" x14ac:dyDescent="0.35">
      <c r="B159" t="s">
        <v>307</v>
      </c>
      <c r="D159" t="s">
        <v>308</v>
      </c>
    </row>
    <row r="160" spans="2:5" x14ac:dyDescent="0.35">
      <c r="B160" t="s">
        <v>309</v>
      </c>
      <c r="D160" t="s">
        <v>310</v>
      </c>
    </row>
    <row r="161" spans="2:4" x14ac:dyDescent="0.35">
      <c r="B161" t="s">
        <v>311</v>
      </c>
      <c r="D161" t="s">
        <v>312</v>
      </c>
    </row>
    <row r="162" spans="2:4" x14ac:dyDescent="0.35">
      <c r="B162" t="s">
        <v>313</v>
      </c>
      <c r="D162" t="s">
        <v>314</v>
      </c>
    </row>
    <row r="163" spans="2:4" x14ac:dyDescent="0.35">
      <c r="B163" t="s">
        <v>315</v>
      </c>
      <c r="D163" t="s">
        <v>316</v>
      </c>
    </row>
    <row r="164" spans="2:4" x14ac:dyDescent="0.35">
      <c r="B164" t="s">
        <v>317</v>
      </c>
      <c r="D164" t="s">
        <v>318</v>
      </c>
    </row>
    <row r="165" spans="2:4" x14ac:dyDescent="0.35">
      <c r="B165" t="s">
        <v>319</v>
      </c>
      <c r="D165" t="s">
        <v>320</v>
      </c>
    </row>
    <row r="166" spans="2:4" x14ac:dyDescent="0.35">
      <c r="B166" t="s">
        <v>321</v>
      </c>
      <c r="D166" t="s">
        <v>322</v>
      </c>
    </row>
    <row r="167" spans="2:4" x14ac:dyDescent="0.35">
      <c r="B167" t="s">
        <v>323</v>
      </c>
      <c r="C167" s="5"/>
      <c r="D167" t="s">
        <v>324</v>
      </c>
    </row>
    <row r="168" spans="2:4" x14ac:dyDescent="0.35">
      <c r="B168" t="s">
        <v>325</v>
      </c>
      <c r="C168" s="5"/>
      <c r="D168" t="s">
        <v>326</v>
      </c>
    </row>
    <row r="169" spans="2:4" x14ac:dyDescent="0.35">
      <c r="B169" t="s">
        <v>327</v>
      </c>
      <c r="D169" t="s">
        <v>328</v>
      </c>
    </row>
    <row r="170" spans="2:4" x14ac:dyDescent="0.35">
      <c r="B170" t="s">
        <v>329</v>
      </c>
      <c r="D170" t="s">
        <v>330</v>
      </c>
    </row>
    <row r="171" spans="2:4" x14ac:dyDescent="0.35">
      <c r="B171" t="s">
        <v>331</v>
      </c>
      <c r="D171" t="s">
        <v>332</v>
      </c>
    </row>
    <row r="172" spans="2:4" x14ac:dyDescent="0.35">
      <c r="B172" t="s">
        <v>333</v>
      </c>
      <c r="D172" t="s">
        <v>334</v>
      </c>
    </row>
    <row r="173" spans="2:4" x14ac:dyDescent="0.35">
      <c r="B173" t="s">
        <v>335</v>
      </c>
      <c r="D173" t="s">
        <v>336</v>
      </c>
    </row>
    <row r="174" spans="2:4" x14ac:dyDescent="0.35">
      <c r="B174" t="s">
        <v>337</v>
      </c>
      <c r="D174" t="s">
        <v>338</v>
      </c>
    </row>
    <row r="175" spans="2:4" x14ac:dyDescent="0.35">
      <c r="B175" t="s">
        <v>339</v>
      </c>
      <c r="C175" s="6"/>
      <c r="D175" t="s">
        <v>340</v>
      </c>
    </row>
    <row r="176" spans="2:4" x14ac:dyDescent="0.35">
      <c r="B176" t="s">
        <v>341</v>
      </c>
      <c r="D176" t="s">
        <v>342</v>
      </c>
    </row>
    <row r="177" spans="2:4" x14ac:dyDescent="0.35">
      <c r="B177" t="s">
        <v>343</v>
      </c>
      <c r="C177" s="2"/>
      <c r="D177" t="s">
        <v>344</v>
      </c>
    </row>
    <row r="178" spans="2:4" x14ac:dyDescent="0.35">
      <c r="B178" t="s">
        <v>345</v>
      </c>
      <c r="C178" s="2"/>
      <c r="D178" t="s">
        <v>346</v>
      </c>
    </row>
    <row r="179" spans="2:4" x14ac:dyDescent="0.35">
      <c r="B179" t="s">
        <v>347</v>
      </c>
      <c r="C179" s="5"/>
      <c r="D179" t="s">
        <v>348</v>
      </c>
    </row>
    <row r="180" spans="2:4" x14ac:dyDescent="0.35">
      <c r="B180" t="s">
        <v>349</v>
      </c>
      <c r="C180" s="12"/>
      <c r="D180" t="s">
        <v>350</v>
      </c>
    </row>
    <row r="181" spans="2:4" x14ac:dyDescent="0.35">
      <c r="B181" t="s">
        <v>351</v>
      </c>
      <c r="D181" t="s">
        <v>352</v>
      </c>
    </row>
    <row r="182" spans="2:4" x14ac:dyDescent="0.35">
      <c r="B182" t="s">
        <v>353</v>
      </c>
      <c r="D182" t="s">
        <v>354</v>
      </c>
    </row>
    <row r="183" spans="2:4" x14ac:dyDescent="0.35">
      <c r="B183" t="s">
        <v>355</v>
      </c>
      <c r="C183" s="2"/>
      <c r="D183" t="s">
        <v>356</v>
      </c>
    </row>
    <row r="184" spans="2:4" x14ac:dyDescent="0.35">
      <c r="B184" t="s">
        <v>357</v>
      </c>
      <c r="D184" t="s">
        <v>358</v>
      </c>
    </row>
    <row r="185" spans="2:4" x14ac:dyDescent="0.35">
      <c r="B185" t="s">
        <v>359</v>
      </c>
      <c r="D185" t="s">
        <v>360</v>
      </c>
    </row>
    <row r="186" spans="2:4" x14ac:dyDescent="0.35">
      <c r="B186" t="s">
        <v>361</v>
      </c>
      <c r="D186" t="s">
        <v>362</v>
      </c>
    </row>
    <row r="187" spans="2:4" x14ac:dyDescent="0.35">
      <c r="B187" t="s">
        <v>363</v>
      </c>
      <c r="D187" t="s">
        <v>364</v>
      </c>
    </row>
    <row r="188" spans="2:4" x14ac:dyDescent="0.35">
      <c r="B188" t="s">
        <v>365</v>
      </c>
      <c r="D188" t="s">
        <v>366</v>
      </c>
    </row>
    <row r="189" spans="2:4" x14ac:dyDescent="0.35">
      <c r="B189" t="s">
        <v>367</v>
      </c>
      <c r="D189" t="s">
        <v>368</v>
      </c>
    </row>
    <row r="190" spans="2:4" x14ac:dyDescent="0.35">
      <c r="B190" t="s">
        <v>369</v>
      </c>
      <c r="D190" t="s">
        <v>370</v>
      </c>
    </row>
    <row r="191" spans="2:4" x14ac:dyDescent="0.35">
      <c r="B191" t="s">
        <v>371</v>
      </c>
      <c r="D191" t="s">
        <v>372</v>
      </c>
    </row>
    <row r="192" spans="2:4" x14ac:dyDescent="0.35">
      <c r="B192" t="s">
        <v>373</v>
      </c>
      <c r="D192" t="s">
        <v>374</v>
      </c>
    </row>
    <row r="193" spans="2:4" x14ac:dyDescent="0.35">
      <c r="B193" t="s">
        <v>375</v>
      </c>
      <c r="D193" t="s">
        <v>376</v>
      </c>
    </row>
    <row r="194" spans="2:4" x14ac:dyDescent="0.35">
      <c r="B194" t="s">
        <v>377</v>
      </c>
      <c r="D194" t="s">
        <v>378</v>
      </c>
    </row>
    <row r="195" spans="2:4" x14ac:dyDescent="0.35">
      <c r="B195" t="s">
        <v>379</v>
      </c>
      <c r="D195" t="s">
        <v>380</v>
      </c>
    </row>
    <row r="196" spans="2:4" x14ac:dyDescent="0.35">
      <c r="B196" t="s">
        <v>381</v>
      </c>
      <c r="C196" s="2"/>
      <c r="D196" t="s">
        <v>382</v>
      </c>
    </row>
    <row r="197" spans="2:4" x14ac:dyDescent="0.35">
      <c r="B197" t="s">
        <v>383</v>
      </c>
      <c r="D197" t="s">
        <v>384</v>
      </c>
    </row>
    <row r="198" spans="2:4" x14ac:dyDescent="0.35">
      <c r="B198" t="s">
        <v>385</v>
      </c>
      <c r="D198" t="s">
        <v>386</v>
      </c>
    </row>
    <row r="199" spans="2:4" x14ac:dyDescent="0.35">
      <c r="B199" t="s">
        <v>387</v>
      </c>
      <c r="C199" s="7"/>
      <c r="D199" t="s">
        <v>388</v>
      </c>
    </row>
    <row r="200" spans="2:4" x14ac:dyDescent="0.35">
      <c r="B200" t="s">
        <v>389</v>
      </c>
      <c r="C200" s="2"/>
      <c r="D200" t="s">
        <v>390</v>
      </c>
    </row>
    <row r="201" spans="2:4" x14ac:dyDescent="0.35">
      <c r="B201" t="s">
        <v>391</v>
      </c>
      <c r="C201" s="2"/>
      <c r="D201" t="s">
        <v>392</v>
      </c>
    </row>
    <row r="202" spans="2:4" x14ac:dyDescent="0.35">
      <c r="B202" t="s">
        <v>393</v>
      </c>
      <c r="C202" s="2"/>
      <c r="D202" t="s">
        <v>394</v>
      </c>
    </row>
    <row r="203" spans="2:4" x14ac:dyDescent="0.35">
      <c r="B203" t="s">
        <v>395</v>
      </c>
      <c r="C203" s="2"/>
      <c r="D203" t="s">
        <v>396</v>
      </c>
    </row>
    <row r="204" spans="2:4" x14ac:dyDescent="0.35">
      <c r="B204" t="s">
        <v>397</v>
      </c>
      <c r="C204" s="2"/>
      <c r="D204" t="s">
        <v>398</v>
      </c>
    </row>
    <row r="205" spans="2:4" x14ac:dyDescent="0.35">
      <c r="B205" t="s">
        <v>399</v>
      </c>
      <c r="C205" s="5"/>
      <c r="D205" t="s">
        <v>400</v>
      </c>
    </row>
    <row r="206" spans="2:4" x14ac:dyDescent="0.35">
      <c r="B206" t="s">
        <v>401</v>
      </c>
      <c r="C206" s="5"/>
      <c r="D206" t="s">
        <v>402</v>
      </c>
    </row>
    <row r="207" spans="2:4" x14ac:dyDescent="0.35">
      <c r="B207" t="s">
        <v>403</v>
      </c>
      <c r="C207" s="5"/>
      <c r="D207" t="s">
        <v>404</v>
      </c>
    </row>
    <row r="208" spans="2:4" x14ac:dyDescent="0.35">
      <c r="B208" t="s">
        <v>405</v>
      </c>
      <c r="C208" s="5"/>
      <c r="D208" t="s">
        <v>406</v>
      </c>
    </row>
    <row r="209" spans="2:4" x14ac:dyDescent="0.35">
      <c r="B209" t="s">
        <v>407</v>
      </c>
      <c r="C209" s="5"/>
      <c r="D209" t="s">
        <v>408</v>
      </c>
    </row>
    <row r="210" spans="2:4" x14ac:dyDescent="0.35">
      <c r="B210" t="s">
        <v>409</v>
      </c>
      <c r="C210" s="2"/>
      <c r="D210" t="s">
        <v>410</v>
      </c>
    </row>
    <row r="211" spans="2:4" x14ac:dyDescent="0.35">
      <c r="B211" t="s">
        <v>411</v>
      </c>
      <c r="C211" s="2"/>
      <c r="D211" t="s">
        <v>412</v>
      </c>
    </row>
    <row r="212" spans="2:4" x14ac:dyDescent="0.35">
      <c r="B212" t="s">
        <v>413</v>
      </c>
      <c r="C212" s="2"/>
      <c r="D212" t="s">
        <v>414</v>
      </c>
    </row>
    <row r="213" spans="2:4" x14ac:dyDescent="0.35">
      <c r="B213" t="s">
        <v>415</v>
      </c>
      <c r="C213" s="2"/>
      <c r="D213" t="s">
        <v>416</v>
      </c>
    </row>
    <row r="214" spans="2:4" x14ac:dyDescent="0.35">
      <c r="B214" t="s">
        <v>417</v>
      </c>
      <c r="C214" s="2"/>
      <c r="D214" t="s">
        <v>418</v>
      </c>
    </row>
    <row r="215" spans="2:4" x14ac:dyDescent="0.35">
      <c r="B215" t="s">
        <v>419</v>
      </c>
      <c r="C215" s="2"/>
      <c r="D215" t="s">
        <v>420</v>
      </c>
    </row>
    <row r="216" spans="2:4" x14ac:dyDescent="0.35">
      <c r="B216" t="s">
        <v>421</v>
      </c>
      <c r="D216" t="s">
        <v>422</v>
      </c>
    </row>
    <row r="217" spans="2:4" x14ac:dyDescent="0.35">
      <c r="B217" t="s">
        <v>423</v>
      </c>
      <c r="D217" t="s">
        <v>424</v>
      </c>
    </row>
    <row r="218" spans="2:4" x14ac:dyDescent="0.35">
      <c r="B218" t="s">
        <v>425</v>
      </c>
      <c r="D218" t="s">
        <v>426</v>
      </c>
    </row>
    <row r="219" spans="2:4" x14ac:dyDescent="0.35">
      <c r="B219" t="s">
        <v>427</v>
      </c>
      <c r="D219" t="s">
        <v>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P241"/>
  <sheetViews>
    <sheetView topLeftCell="A100" zoomScaleNormal="100" workbookViewId="0">
      <selection activeCell="I118" sqref="I118:J118"/>
    </sheetView>
  </sheetViews>
  <sheetFormatPr defaultRowHeight="14.5" x14ac:dyDescent="0.35"/>
  <cols>
    <col min="3" max="3" width="7" customWidth="1"/>
    <col min="4" max="4" width="35.81640625" customWidth="1"/>
    <col min="8" max="8" width="17.26953125" style="231" customWidth="1"/>
    <col min="9" max="9" width="18.1796875" customWidth="1"/>
    <col min="10" max="10" width="13.453125" customWidth="1"/>
    <col min="11" max="11" width="7.453125" customWidth="1"/>
    <col min="12" max="12" width="8.26953125" style="400" customWidth="1"/>
    <col min="13" max="13" width="8" customWidth="1"/>
    <col min="14" max="14" width="17.7265625" customWidth="1"/>
    <col min="15" max="15" width="26.1796875" customWidth="1"/>
  </cols>
  <sheetData>
    <row r="2" spans="3:16" x14ac:dyDescent="0.35">
      <c r="C2" s="13"/>
      <c r="D2" s="13"/>
      <c r="E2" s="13"/>
      <c r="F2" s="13"/>
      <c r="G2" s="13"/>
      <c r="H2" s="213"/>
      <c r="I2" s="14"/>
      <c r="J2" s="15"/>
      <c r="K2" s="16"/>
      <c r="L2" s="383"/>
      <c r="M2" s="13"/>
      <c r="N2" s="17" t="s">
        <v>692</v>
      </c>
      <c r="O2" s="17"/>
      <c r="P2" s="18"/>
    </row>
    <row r="3" spans="3:16" x14ac:dyDescent="0.35">
      <c r="C3" s="13"/>
      <c r="D3" s="13"/>
      <c r="E3" s="13"/>
      <c r="F3" s="13"/>
      <c r="G3" s="13"/>
      <c r="H3" s="213"/>
      <c r="I3" s="14"/>
      <c r="J3" s="15"/>
      <c r="K3" s="16"/>
      <c r="L3" s="383"/>
      <c r="M3" s="13"/>
      <c r="N3" s="17" t="s">
        <v>693</v>
      </c>
      <c r="O3" s="17"/>
      <c r="P3" s="18"/>
    </row>
    <row r="4" spans="3:16" ht="15.5" x14ac:dyDescent="0.35">
      <c r="C4" s="19"/>
      <c r="D4" s="19"/>
      <c r="E4" s="19"/>
      <c r="F4" s="19"/>
      <c r="G4" s="19"/>
      <c r="H4" s="214"/>
      <c r="I4" s="20"/>
      <c r="J4" s="21"/>
      <c r="K4" s="22"/>
      <c r="L4" s="384"/>
      <c r="M4" s="13"/>
      <c r="N4" s="17" t="s">
        <v>694</v>
      </c>
      <c r="O4" s="18"/>
      <c r="P4" s="17"/>
    </row>
    <row r="5" spans="3:16" ht="15.5" x14ac:dyDescent="0.35">
      <c r="C5" s="19"/>
      <c r="D5" s="19"/>
      <c r="E5" s="19"/>
      <c r="F5" s="19"/>
      <c r="G5" s="19"/>
      <c r="H5" s="214"/>
      <c r="I5" s="20"/>
      <c r="J5" s="21"/>
      <c r="K5" s="22"/>
      <c r="L5" s="384"/>
      <c r="M5" s="13"/>
      <c r="N5" s="17" t="s">
        <v>695</v>
      </c>
      <c r="O5" s="18"/>
      <c r="P5" s="17"/>
    </row>
    <row r="6" spans="3:16" ht="12.75" customHeight="1" x14ac:dyDescent="0.35">
      <c r="C6" s="19"/>
      <c r="D6" s="19"/>
      <c r="E6" s="19"/>
      <c r="F6" s="19"/>
      <c r="G6" s="19"/>
      <c r="H6" s="214"/>
      <c r="I6" s="20"/>
      <c r="J6" s="21"/>
      <c r="K6" s="22"/>
      <c r="L6" s="384"/>
      <c r="M6" s="13"/>
      <c r="N6" s="17"/>
      <c r="O6" s="18"/>
      <c r="P6" s="17"/>
    </row>
    <row r="7" spans="3:16" ht="10.5" customHeight="1" x14ac:dyDescent="0.35">
      <c r="C7" s="634" t="s">
        <v>429</v>
      </c>
      <c r="D7" s="635"/>
      <c r="E7" s="635"/>
      <c r="F7" s="635"/>
      <c r="G7" s="635"/>
      <c r="H7" s="635"/>
      <c r="I7" s="635"/>
      <c r="J7" s="635"/>
      <c r="K7" s="23"/>
      <c r="L7" s="385"/>
      <c r="M7" s="13"/>
      <c r="N7" s="24"/>
      <c r="O7" s="18"/>
      <c r="P7" s="17"/>
    </row>
    <row r="8" spans="3:16" ht="13.5" customHeight="1" x14ac:dyDescent="0.35">
      <c r="C8" s="635"/>
      <c r="D8" s="635"/>
      <c r="E8" s="635"/>
      <c r="F8" s="635"/>
      <c r="G8" s="635"/>
      <c r="H8" s="635"/>
      <c r="I8" s="635"/>
      <c r="J8" s="635"/>
      <c r="K8" s="23"/>
      <c r="L8" s="385"/>
      <c r="M8" s="13"/>
      <c r="N8" s="24"/>
      <c r="O8" s="18"/>
      <c r="P8" s="18"/>
    </row>
    <row r="9" spans="3:16" ht="35.25" customHeight="1" x14ac:dyDescent="0.35">
      <c r="C9" s="640" t="s">
        <v>691</v>
      </c>
      <c r="D9" s="640"/>
      <c r="E9" s="640"/>
      <c r="F9" s="640"/>
      <c r="G9" s="640"/>
      <c r="H9" s="640"/>
      <c r="I9" s="640"/>
      <c r="J9" s="640"/>
      <c r="K9" s="25"/>
      <c r="L9" s="386"/>
      <c r="M9" s="13"/>
      <c r="N9" s="24" t="s">
        <v>685</v>
      </c>
      <c r="O9" s="18"/>
      <c r="P9" s="18"/>
    </row>
    <row r="10" spans="3:16" x14ac:dyDescent="0.35">
      <c r="C10" s="636" t="s">
        <v>682</v>
      </c>
      <c r="D10" s="636"/>
      <c r="E10" s="636"/>
      <c r="F10" s="636"/>
      <c r="G10" s="636"/>
      <c r="H10" s="636"/>
      <c r="I10" s="26"/>
      <c r="J10" s="27"/>
      <c r="K10" s="28"/>
      <c r="L10" s="387"/>
      <c r="M10" s="13"/>
      <c r="N10" s="24"/>
      <c r="O10" s="18"/>
      <c r="P10" s="18"/>
    </row>
    <row r="11" spans="3:16" ht="14.25" customHeight="1" x14ac:dyDescent="0.35">
      <c r="C11" s="29"/>
      <c r="D11" s="29"/>
      <c r="E11" s="29"/>
      <c r="F11" s="30"/>
      <c r="G11" s="31"/>
      <c r="H11" s="215"/>
      <c r="I11" s="32"/>
      <c r="J11" s="33" t="s">
        <v>636</v>
      </c>
      <c r="K11" s="34"/>
      <c r="L11" s="388"/>
      <c r="M11" s="13"/>
      <c r="N11" s="24"/>
      <c r="O11" s="18"/>
      <c r="P11" s="18"/>
    </row>
    <row r="12" spans="3:16" ht="12.75" customHeight="1" x14ac:dyDescent="0.35">
      <c r="C12" s="29"/>
      <c r="D12" s="29"/>
      <c r="E12" s="29"/>
      <c r="F12" s="30"/>
      <c r="G12" s="31"/>
      <c r="H12" s="215"/>
      <c r="I12" s="32"/>
      <c r="J12" s="35"/>
      <c r="K12" s="36"/>
      <c r="L12" s="389"/>
      <c r="M12" s="13"/>
      <c r="N12" s="24"/>
      <c r="O12" s="18"/>
      <c r="P12" s="18"/>
    </row>
    <row r="13" spans="3:16" x14ac:dyDescent="0.35">
      <c r="C13" s="637" t="s">
        <v>430</v>
      </c>
      <c r="D13" s="637" t="s">
        <v>431</v>
      </c>
      <c r="E13" s="637"/>
      <c r="F13" s="637"/>
      <c r="G13" s="637"/>
      <c r="H13" s="637" t="s">
        <v>432</v>
      </c>
      <c r="I13" s="638" t="s">
        <v>433</v>
      </c>
      <c r="J13" s="639" t="s">
        <v>434</v>
      </c>
      <c r="K13" s="37"/>
      <c r="L13" s="513"/>
      <c r="M13" s="514"/>
      <c r="N13" s="515" t="s">
        <v>625</v>
      </c>
      <c r="O13" s="18"/>
      <c r="P13" s="39"/>
    </row>
    <row r="14" spans="3:16" x14ac:dyDescent="0.35">
      <c r="C14" s="637"/>
      <c r="D14" s="637"/>
      <c r="E14" s="637"/>
      <c r="F14" s="637"/>
      <c r="G14" s="637"/>
      <c r="H14" s="637"/>
      <c r="I14" s="638"/>
      <c r="J14" s="639"/>
      <c r="K14" s="37"/>
      <c r="L14" s="513"/>
      <c r="M14" s="515"/>
      <c r="N14" s="515" t="s">
        <v>626</v>
      </c>
      <c r="O14" s="18"/>
      <c r="P14" s="39"/>
    </row>
    <row r="15" spans="3:16" x14ac:dyDescent="0.35">
      <c r="C15" s="637"/>
      <c r="D15" s="637"/>
      <c r="E15" s="637"/>
      <c r="F15" s="637"/>
      <c r="G15" s="637"/>
      <c r="H15" s="200" t="s">
        <v>435</v>
      </c>
      <c r="I15" s="40" t="s">
        <v>435</v>
      </c>
      <c r="J15" s="40" t="s">
        <v>435</v>
      </c>
      <c r="K15" s="41"/>
      <c r="L15" s="516"/>
      <c r="M15" s="517"/>
      <c r="N15" s="515" t="s">
        <v>627</v>
      </c>
      <c r="O15" s="42"/>
      <c r="P15" s="43"/>
    </row>
    <row r="16" spans="3:16" x14ac:dyDescent="0.35">
      <c r="C16" s="44">
        <v>1</v>
      </c>
      <c r="D16" s="627">
        <v>2</v>
      </c>
      <c r="E16" s="627"/>
      <c r="F16" s="627"/>
      <c r="G16" s="627"/>
      <c r="H16" s="200">
        <v>3</v>
      </c>
      <c r="I16" s="45">
        <v>5</v>
      </c>
      <c r="J16" s="46">
        <v>6</v>
      </c>
      <c r="K16" s="47"/>
      <c r="L16" s="518"/>
      <c r="M16" s="517"/>
      <c r="N16" s="515" t="s">
        <v>628</v>
      </c>
      <c r="O16" s="42"/>
      <c r="P16" s="42"/>
    </row>
    <row r="17" spans="3:16" x14ac:dyDescent="0.35">
      <c r="C17" s="627" t="s">
        <v>436</v>
      </c>
      <c r="D17" s="627"/>
      <c r="E17" s="627"/>
      <c r="F17" s="627"/>
      <c r="G17" s="627"/>
      <c r="H17" s="627"/>
      <c r="I17" s="627"/>
      <c r="J17" s="627"/>
      <c r="K17" s="41"/>
      <c r="L17" s="516"/>
      <c r="M17" s="517"/>
      <c r="N17" s="515" t="s">
        <v>629</v>
      </c>
      <c r="O17" s="42"/>
      <c r="P17" s="42"/>
    </row>
    <row r="18" spans="3:16" ht="7.5" customHeight="1" x14ac:dyDescent="0.35">
      <c r="C18" s="627"/>
      <c r="D18" s="627"/>
      <c r="E18" s="627"/>
      <c r="F18" s="627"/>
      <c r="G18" s="627"/>
      <c r="H18" s="627"/>
      <c r="I18" s="627"/>
      <c r="J18" s="627"/>
      <c r="K18" s="41"/>
      <c r="L18" s="516"/>
      <c r="M18" s="517"/>
      <c r="N18" s="515" t="s">
        <v>630</v>
      </c>
      <c r="O18" s="42"/>
      <c r="P18" s="42"/>
    </row>
    <row r="19" spans="3:16" x14ac:dyDescent="0.35">
      <c r="C19" s="628" t="s">
        <v>437</v>
      </c>
      <c r="D19" s="629"/>
      <c r="E19" s="629"/>
      <c r="F19" s="629"/>
      <c r="G19" s="629"/>
      <c r="H19" s="629"/>
      <c r="I19" s="629"/>
      <c r="J19" s="630"/>
      <c r="K19" s="41"/>
      <c r="L19" s="516"/>
      <c r="M19" s="519"/>
      <c r="N19" s="515"/>
      <c r="O19" s="18"/>
      <c r="P19" s="18"/>
    </row>
    <row r="20" spans="3:16" ht="6" customHeight="1" x14ac:dyDescent="0.35">
      <c r="C20" s="631"/>
      <c r="D20" s="632"/>
      <c r="E20" s="632"/>
      <c r="F20" s="632"/>
      <c r="G20" s="632"/>
      <c r="H20" s="632"/>
      <c r="I20" s="632"/>
      <c r="J20" s="633"/>
      <c r="K20" s="41"/>
      <c r="L20" s="516"/>
      <c r="M20" s="519"/>
      <c r="N20" s="515"/>
      <c r="O20" s="18"/>
      <c r="P20" s="18"/>
    </row>
    <row r="21" spans="3:16" x14ac:dyDescent="0.35">
      <c r="C21" s="627" t="s">
        <v>438</v>
      </c>
      <c r="D21" s="627"/>
      <c r="E21" s="627"/>
      <c r="F21" s="627"/>
      <c r="G21" s="627"/>
      <c r="H21" s="627"/>
      <c r="I21" s="627"/>
      <c r="J21" s="627"/>
      <c r="K21" s="41"/>
      <c r="L21" s="516"/>
      <c r="M21" s="519"/>
      <c r="N21" s="520"/>
      <c r="O21" s="48"/>
      <c r="P21" s="48"/>
    </row>
    <row r="22" spans="3:16" x14ac:dyDescent="0.35">
      <c r="C22" s="627"/>
      <c r="D22" s="627"/>
      <c r="E22" s="627"/>
      <c r="F22" s="627"/>
      <c r="G22" s="627"/>
      <c r="H22" s="627"/>
      <c r="I22" s="627"/>
      <c r="J22" s="627"/>
      <c r="K22" s="41"/>
      <c r="L22" s="516"/>
      <c r="M22" s="519"/>
      <c r="N22" s="519"/>
      <c r="O22" s="13"/>
      <c r="P22" s="13"/>
    </row>
    <row r="23" spans="3:16" x14ac:dyDescent="0.35">
      <c r="C23" s="49" t="s">
        <v>439</v>
      </c>
      <c r="D23" s="598" t="s">
        <v>440</v>
      </c>
      <c r="E23" s="598"/>
      <c r="F23" s="598"/>
      <c r="G23" s="598"/>
      <c r="H23" s="216" t="s">
        <v>17</v>
      </c>
      <c r="I23" s="216" t="s">
        <v>17</v>
      </c>
      <c r="J23" s="216" t="s">
        <v>17</v>
      </c>
      <c r="K23" s="50"/>
      <c r="L23" s="521"/>
      <c r="M23" s="519"/>
      <c r="N23" s="519"/>
      <c r="O23" s="13"/>
      <c r="P23" s="13"/>
    </row>
    <row r="24" spans="3:16" x14ac:dyDescent="0.35">
      <c r="C24" s="49" t="s">
        <v>441</v>
      </c>
      <c r="D24" s="598" t="s">
        <v>442</v>
      </c>
      <c r="E24" s="598"/>
      <c r="F24" s="598"/>
      <c r="G24" s="598"/>
      <c r="H24" s="216" t="s">
        <v>17</v>
      </c>
      <c r="I24" s="216" t="s">
        <v>17</v>
      </c>
      <c r="J24" s="216" t="s">
        <v>17</v>
      </c>
      <c r="K24" s="50"/>
      <c r="L24" s="521"/>
      <c r="M24" s="519"/>
      <c r="N24" s="519"/>
      <c r="O24" s="51"/>
      <c r="P24" s="52"/>
    </row>
    <row r="25" spans="3:16" x14ac:dyDescent="0.35">
      <c r="C25" s="49" t="s">
        <v>443</v>
      </c>
      <c r="D25" s="611" t="s">
        <v>444</v>
      </c>
      <c r="E25" s="611"/>
      <c r="F25" s="611"/>
      <c r="G25" s="611"/>
      <c r="H25" s="216" t="s">
        <v>17</v>
      </c>
      <c r="I25" s="216" t="s">
        <v>17</v>
      </c>
      <c r="J25" s="216" t="s">
        <v>17</v>
      </c>
      <c r="K25" s="53"/>
      <c r="L25" s="522" t="e">
        <f t="shared" ref="L25:L29" si="0">H25/4.6*1000</f>
        <v>#VALUE!</v>
      </c>
      <c r="M25" s="523"/>
      <c r="N25" s="519"/>
      <c r="O25" s="13"/>
      <c r="P25" s="13"/>
    </row>
    <row r="26" spans="3:16" x14ac:dyDescent="0.35">
      <c r="C26" s="49" t="s">
        <v>445</v>
      </c>
      <c r="D26" s="612" t="s">
        <v>446</v>
      </c>
      <c r="E26" s="613"/>
      <c r="F26" s="613"/>
      <c r="G26" s="614"/>
      <c r="H26" s="216" t="s">
        <v>17</v>
      </c>
      <c r="I26" s="216" t="s">
        <v>17</v>
      </c>
      <c r="J26" s="216" t="s">
        <v>17</v>
      </c>
      <c r="K26" s="53"/>
      <c r="L26" s="522" t="e">
        <f t="shared" si="0"/>
        <v>#VALUE!</v>
      </c>
      <c r="M26" s="523"/>
      <c r="N26" s="519"/>
      <c r="O26" s="13"/>
      <c r="P26" s="13"/>
    </row>
    <row r="27" spans="3:16" x14ac:dyDescent="0.35">
      <c r="C27" s="624" t="s">
        <v>447</v>
      </c>
      <c r="D27" s="624"/>
      <c r="E27" s="624"/>
      <c r="F27" s="624"/>
      <c r="G27" s="624"/>
      <c r="H27" s="217">
        <f>SUM(H23:H26)</f>
        <v>0</v>
      </c>
      <c r="I27" s="217">
        <f t="shared" ref="I27:J27" si="1">SUM(I23:I26)</f>
        <v>0</v>
      </c>
      <c r="J27" s="217">
        <f t="shared" si="1"/>
        <v>0</v>
      </c>
      <c r="K27" s="54"/>
      <c r="L27" s="522">
        <f t="shared" si="0"/>
        <v>0</v>
      </c>
      <c r="M27" s="519"/>
      <c r="N27" s="519"/>
      <c r="O27" s="13"/>
      <c r="P27" s="13"/>
    </row>
    <row r="28" spans="3:16" x14ac:dyDescent="0.35">
      <c r="C28" s="625"/>
      <c r="D28" s="625"/>
      <c r="E28" s="625"/>
      <c r="F28" s="625"/>
      <c r="G28" s="625"/>
      <c r="H28" s="625"/>
      <c r="I28" s="625"/>
      <c r="J28" s="625"/>
      <c r="K28" s="55"/>
      <c r="L28" s="522">
        <f t="shared" si="0"/>
        <v>0</v>
      </c>
      <c r="M28" s="519"/>
      <c r="N28" s="519"/>
      <c r="O28" s="13"/>
      <c r="P28" s="13"/>
    </row>
    <row r="29" spans="3:16" x14ac:dyDescent="0.35">
      <c r="C29" s="626" t="s">
        <v>448</v>
      </c>
      <c r="D29" s="626"/>
      <c r="E29" s="626"/>
      <c r="F29" s="626"/>
      <c r="G29" s="626"/>
      <c r="H29" s="626"/>
      <c r="I29" s="626"/>
      <c r="J29" s="626"/>
      <c r="K29" s="55"/>
      <c r="L29" s="522">
        <f t="shared" si="0"/>
        <v>0</v>
      </c>
      <c r="M29" s="519"/>
      <c r="N29" s="519"/>
      <c r="O29" s="13"/>
      <c r="P29" s="13"/>
    </row>
    <row r="30" spans="3:16" x14ac:dyDescent="0.35">
      <c r="C30" s="56" t="s">
        <v>449</v>
      </c>
      <c r="D30" s="620" t="s">
        <v>450</v>
      </c>
      <c r="E30" s="620"/>
      <c r="F30" s="620"/>
      <c r="G30" s="620"/>
      <c r="H30" s="69" t="s">
        <v>17</v>
      </c>
      <c r="I30" s="69" t="s">
        <v>17</v>
      </c>
      <c r="J30" s="69" t="s">
        <v>17</v>
      </c>
      <c r="K30" s="58"/>
      <c r="L30" s="522" t="e">
        <f>H30/4.6*1000</f>
        <v>#VALUE!</v>
      </c>
      <c r="M30" s="519"/>
      <c r="N30" s="519"/>
      <c r="O30" s="13"/>
      <c r="P30" s="13"/>
    </row>
    <row r="31" spans="3:16" x14ac:dyDescent="0.35">
      <c r="C31" s="56" t="s">
        <v>451</v>
      </c>
      <c r="D31" s="620" t="s">
        <v>452</v>
      </c>
      <c r="E31" s="620"/>
      <c r="F31" s="620"/>
      <c r="G31" s="620"/>
      <c r="H31" s="69" t="s">
        <v>17</v>
      </c>
      <c r="I31" s="69" t="s">
        <v>17</v>
      </c>
      <c r="J31" s="69" t="s">
        <v>17</v>
      </c>
      <c r="K31" s="58"/>
      <c r="L31" s="522" t="e">
        <f t="shared" ref="L31:L40" si="2">H31/4.6*1000</f>
        <v>#VALUE!</v>
      </c>
      <c r="M31" s="519"/>
      <c r="N31" s="519"/>
      <c r="O31" s="13"/>
      <c r="P31" s="13"/>
    </row>
    <row r="32" spans="3:16" x14ac:dyDescent="0.35">
      <c r="C32" s="56" t="s">
        <v>453</v>
      </c>
      <c r="D32" s="620" t="s">
        <v>454</v>
      </c>
      <c r="E32" s="620"/>
      <c r="F32" s="620"/>
      <c r="G32" s="620"/>
      <c r="H32" s="69" t="s">
        <v>17</v>
      </c>
      <c r="I32" s="69" t="s">
        <v>17</v>
      </c>
      <c r="J32" s="69" t="s">
        <v>17</v>
      </c>
      <c r="K32" s="58"/>
      <c r="L32" s="522" t="e">
        <f t="shared" si="2"/>
        <v>#VALUE!</v>
      </c>
      <c r="M32" s="519"/>
      <c r="N32" s="519"/>
      <c r="O32" s="13"/>
      <c r="P32" s="13"/>
    </row>
    <row r="33" spans="3:16" x14ac:dyDescent="0.35">
      <c r="C33" s="56" t="s">
        <v>455</v>
      </c>
      <c r="D33" s="620" t="s">
        <v>456</v>
      </c>
      <c r="E33" s="620"/>
      <c r="F33" s="620"/>
      <c r="G33" s="620"/>
      <c r="H33" s="69" t="s">
        <v>17</v>
      </c>
      <c r="I33" s="69" t="s">
        <v>17</v>
      </c>
      <c r="J33" s="69" t="s">
        <v>17</v>
      </c>
      <c r="K33" s="58"/>
      <c r="L33" s="522" t="e">
        <f t="shared" si="2"/>
        <v>#VALUE!</v>
      </c>
      <c r="M33" s="519"/>
      <c r="N33" s="519"/>
      <c r="O33" s="13"/>
      <c r="P33" s="13"/>
    </row>
    <row r="34" spans="3:16" x14ac:dyDescent="0.35">
      <c r="C34" s="56" t="s">
        <v>457</v>
      </c>
      <c r="D34" s="620" t="s">
        <v>458</v>
      </c>
      <c r="E34" s="620"/>
      <c r="F34" s="620"/>
      <c r="G34" s="620"/>
      <c r="H34" s="69"/>
      <c r="I34" s="69"/>
      <c r="J34" s="69"/>
      <c r="K34" s="58"/>
      <c r="L34" s="522">
        <f t="shared" si="2"/>
        <v>0</v>
      </c>
      <c r="M34" s="519"/>
      <c r="N34" s="519"/>
      <c r="O34" s="13"/>
      <c r="P34" s="13"/>
    </row>
    <row r="35" spans="3:16" s="382" customFormat="1" ht="27.75" customHeight="1" x14ac:dyDescent="0.35">
      <c r="C35" s="381"/>
      <c r="D35" s="621" t="str">
        <f>N4</f>
        <v>Devizul obiectului III:  ALIMENTARE CU ENERGIE ELECTRICĂ STAȚIE DE POMPARE MÂNĂSTIRE</v>
      </c>
      <c r="E35" s="622"/>
      <c r="F35" s="622"/>
      <c r="G35" s="623"/>
      <c r="H35" s="73"/>
      <c r="I35" s="73"/>
      <c r="J35" s="73"/>
      <c r="K35" s="58"/>
      <c r="L35" s="522">
        <f t="shared" si="2"/>
        <v>0</v>
      </c>
      <c r="M35" s="519"/>
      <c r="N35" s="519"/>
      <c r="O35" s="13"/>
      <c r="P35" s="13"/>
    </row>
    <row r="36" spans="3:16" x14ac:dyDescent="0.35">
      <c r="C36" s="56" t="s">
        <v>459</v>
      </c>
      <c r="D36" s="620" t="s">
        <v>460</v>
      </c>
      <c r="E36" s="620"/>
      <c r="F36" s="620"/>
      <c r="G36" s="620"/>
      <c r="H36" s="218"/>
      <c r="I36" s="57"/>
      <c r="J36" s="57"/>
      <c r="K36" s="58"/>
      <c r="L36" s="522">
        <f t="shared" si="2"/>
        <v>0</v>
      </c>
      <c r="M36" s="519"/>
      <c r="N36" s="519"/>
      <c r="O36" s="13"/>
      <c r="P36" s="13"/>
    </row>
    <row r="37" spans="3:16" x14ac:dyDescent="0.35">
      <c r="C37" s="56" t="s">
        <v>461</v>
      </c>
      <c r="D37" s="620" t="s">
        <v>462</v>
      </c>
      <c r="E37" s="620"/>
      <c r="F37" s="620"/>
      <c r="G37" s="620"/>
      <c r="H37" s="218"/>
      <c r="I37" s="57"/>
      <c r="J37" s="57"/>
      <c r="K37" s="58"/>
      <c r="L37" s="522">
        <f t="shared" si="2"/>
        <v>0</v>
      </c>
      <c r="M37" s="519"/>
      <c r="N37" s="519"/>
      <c r="O37" s="13"/>
      <c r="P37" s="13"/>
    </row>
    <row r="38" spans="3:16" x14ac:dyDescent="0.35">
      <c r="C38" s="56" t="s">
        <v>463</v>
      </c>
      <c r="D38" s="620" t="s">
        <v>464</v>
      </c>
      <c r="E38" s="620"/>
      <c r="F38" s="620"/>
      <c r="G38" s="620"/>
      <c r="H38" s="69"/>
      <c r="I38" s="69"/>
      <c r="J38" s="69"/>
      <c r="K38" s="58"/>
      <c r="L38" s="522">
        <f t="shared" si="2"/>
        <v>0</v>
      </c>
      <c r="M38" s="519"/>
      <c r="N38" s="519"/>
      <c r="O38" s="13"/>
      <c r="P38" s="13"/>
    </row>
    <row r="39" spans="3:16" x14ac:dyDescent="0.35">
      <c r="C39" s="59" t="s">
        <v>465</v>
      </c>
      <c r="D39" s="620" t="s">
        <v>466</v>
      </c>
      <c r="E39" s="620"/>
      <c r="F39" s="620"/>
      <c r="G39" s="620"/>
      <c r="H39" s="218"/>
      <c r="I39" s="57"/>
      <c r="J39" s="57"/>
      <c r="K39" s="58"/>
      <c r="L39" s="522">
        <f t="shared" si="2"/>
        <v>0</v>
      </c>
      <c r="M39" s="519"/>
      <c r="N39" s="519"/>
      <c r="O39" s="13"/>
      <c r="P39" s="13"/>
    </row>
    <row r="40" spans="3:16" x14ac:dyDescent="0.35">
      <c r="C40" s="646" t="s">
        <v>467</v>
      </c>
      <c r="D40" s="646"/>
      <c r="E40" s="646"/>
      <c r="F40" s="646"/>
      <c r="G40" s="646"/>
      <c r="H40" s="60"/>
      <c r="I40" s="60"/>
      <c r="J40" s="60"/>
      <c r="K40" s="61"/>
      <c r="L40" s="522">
        <f t="shared" si="2"/>
        <v>0</v>
      </c>
      <c r="M40" s="519"/>
      <c r="N40" s="519">
        <v>1</v>
      </c>
      <c r="O40" s="13"/>
      <c r="P40" s="13"/>
    </row>
    <row r="41" spans="3:16" x14ac:dyDescent="0.35">
      <c r="C41" s="647"/>
      <c r="D41" s="647"/>
      <c r="E41" s="647"/>
      <c r="F41" s="647"/>
      <c r="G41" s="647"/>
      <c r="H41" s="647"/>
      <c r="I41" s="647"/>
      <c r="J41" s="647"/>
      <c r="K41" s="55"/>
      <c r="L41" s="524"/>
      <c r="M41" s="519"/>
      <c r="N41" s="519" t="s">
        <v>468</v>
      </c>
      <c r="O41" s="13"/>
      <c r="P41" s="13"/>
    </row>
    <row r="42" spans="3:16" x14ac:dyDescent="0.35">
      <c r="C42" s="625" t="s">
        <v>469</v>
      </c>
      <c r="D42" s="625"/>
      <c r="E42" s="625"/>
      <c r="F42" s="625"/>
      <c r="G42" s="625"/>
      <c r="H42" s="625"/>
      <c r="I42" s="625"/>
      <c r="J42" s="625"/>
      <c r="K42" s="55"/>
      <c r="L42" s="524"/>
      <c r="M42" s="519"/>
      <c r="N42" s="525">
        <f>H40+H27+H90+H105+H111</f>
        <v>0</v>
      </c>
      <c r="O42" s="13"/>
      <c r="P42" s="13"/>
    </row>
    <row r="43" spans="3:16" x14ac:dyDescent="0.35">
      <c r="C43" s="635" t="s">
        <v>470</v>
      </c>
      <c r="D43" s="635"/>
      <c r="E43" s="635"/>
      <c r="F43" s="635"/>
      <c r="G43" s="635"/>
      <c r="H43" s="635"/>
      <c r="I43" s="635"/>
      <c r="J43" s="635"/>
      <c r="K43" s="23"/>
      <c r="L43" s="526"/>
      <c r="M43" s="527"/>
      <c r="N43" s="528">
        <f>N42*0.08</f>
        <v>0</v>
      </c>
      <c r="O43" s="62"/>
      <c r="P43" s="62"/>
    </row>
    <row r="44" spans="3:16" x14ac:dyDescent="0.35">
      <c r="C44" s="59" t="s">
        <v>471</v>
      </c>
      <c r="D44" s="641" t="s">
        <v>472</v>
      </c>
      <c r="E44" s="641"/>
      <c r="F44" s="641"/>
      <c r="G44" s="641"/>
      <c r="H44" s="69">
        <f>SUM(H45:H47)</f>
        <v>0</v>
      </c>
      <c r="I44" s="69">
        <f t="shared" ref="I44:J44" si="3">SUM(I45:I47)</f>
        <v>0</v>
      </c>
      <c r="J44" s="69">
        <f t="shared" si="3"/>
        <v>0</v>
      </c>
      <c r="K44" s="64"/>
      <c r="L44" s="524"/>
      <c r="M44" s="519"/>
      <c r="N44" s="529"/>
      <c r="O44" s="13"/>
      <c r="P44" s="13"/>
    </row>
    <row r="45" spans="3:16" x14ac:dyDescent="0.35">
      <c r="C45" s="66" t="s">
        <v>473</v>
      </c>
      <c r="D45" s="642" t="s">
        <v>474</v>
      </c>
      <c r="E45" s="642"/>
      <c r="F45" s="642"/>
      <c r="G45" s="642"/>
      <c r="H45" s="73" t="s">
        <v>17</v>
      </c>
      <c r="I45" s="73" t="s">
        <v>17</v>
      </c>
      <c r="J45" s="73" t="s">
        <v>17</v>
      </c>
      <c r="K45" s="67"/>
      <c r="L45" s="524" t="e">
        <f>J45*C_euro</f>
        <v>#VALUE!</v>
      </c>
      <c r="M45" s="519"/>
      <c r="N45" s="529"/>
      <c r="O45" s="13"/>
      <c r="P45" s="13"/>
    </row>
    <row r="46" spans="3:16" x14ac:dyDescent="0.35">
      <c r="C46" s="66" t="s">
        <v>475</v>
      </c>
      <c r="D46" s="642" t="s">
        <v>476</v>
      </c>
      <c r="E46" s="642"/>
      <c r="F46" s="642"/>
      <c r="G46" s="642"/>
      <c r="H46" s="73" t="s">
        <v>17</v>
      </c>
      <c r="I46" s="73" t="s">
        <v>17</v>
      </c>
      <c r="J46" s="73" t="s">
        <v>17</v>
      </c>
      <c r="K46" s="67"/>
      <c r="L46" s="524"/>
      <c r="M46" s="519"/>
      <c r="N46" s="529"/>
      <c r="O46" s="13"/>
      <c r="P46" s="13"/>
    </row>
    <row r="47" spans="3:16" x14ac:dyDescent="0.35">
      <c r="C47" s="66" t="s">
        <v>477</v>
      </c>
      <c r="D47" s="642" t="s">
        <v>478</v>
      </c>
      <c r="E47" s="642"/>
      <c r="F47" s="642"/>
      <c r="G47" s="642"/>
      <c r="H47" s="73" t="s">
        <v>17</v>
      </c>
      <c r="I47" s="73" t="s">
        <v>17</v>
      </c>
      <c r="J47" s="73" t="s">
        <v>17</v>
      </c>
      <c r="K47" s="67"/>
      <c r="L47" s="524"/>
      <c r="M47" s="519"/>
      <c r="N47" s="529"/>
      <c r="O47" s="13"/>
      <c r="P47" s="13"/>
    </row>
    <row r="48" spans="3:16" ht="27.75" customHeight="1" x14ac:dyDescent="0.35">
      <c r="C48" s="68">
        <v>3.2</v>
      </c>
      <c r="D48" s="643" t="s">
        <v>479</v>
      </c>
      <c r="E48" s="644"/>
      <c r="F48" s="644"/>
      <c r="G48" s="645"/>
      <c r="H48" s="304">
        <f>'Deviz detaliat'!F49/1000</f>
        <v>0</v>
      </c>
      <c r="I48" s="69">
        <f>H48*0.19</f>
        <v>0</v>
      </c>
      <c r="J48" s="69">
        <f>I48+H48</f>
        <v>0</v>
      </c>
      <c r="K48" s="64"/>
      <c r="L48" s="524"/>
      <c r="M48" s="519"/>
      <c r="N48" s="529"/>
      <c r="O48" s="13"/>
      <c r="P48" s="13"/>
    </row>
    <row r="49" spans="3:16" x14ac:dyDescent="0.35">
      <c r="C49" s="68">
        <v>3.3</v>
      </c>
      <c r="D49" s="643" t="s">
        <v>480</v>
      </c>
      <c r="E49" s="644"/>
      <c r="F49" s="644"/>
      <c r="G49" s="645"/>
      <c r="H49" s="304">
        <f>'Deviz detaliat'!F50/1000</f>
        <v>0</v>
      </c>
      <c r="I49" s="69">
        <f>H49*0.19</f>
        <v>0</v>
      </c>
      <c r="J49" s="69">
        <f>I49+H49</f>
        <v>0</v>
      </c>
      <c r="K49" s="64"/>
      <c r="L49" s="524"/>
      <c r="M49" s="519"/>
      <c r="N49" s="529"/>
      <c r="O49" s="13"/>
      <c r="P49" s="13"/>
    </row>
    <row r="50" spans="3:16" ht="23.25" customHeight="1" x14ac:dyDescent="0.35">
      <c r="C50" s="68">
        <v>3.4</v>
      </c>
      <c r="D50" s="643" t="s">
        <v>481</v>
      </c>
      <c r="E50" s="644"/>
      <c r="F50" s="644"/>
      <c r="G50" s="645"/>
      <c r="H50" s="304">
        <v>0</v>
      </c>
      <c r="I50" s="69">
        <f>H50*0.19</f>
        <v>0</v>
      </c>
      <c r="J50" s="69">
        <f>I50+H50</f>
        <v>0</v>
      </c>
      <c r="K50" s="64"/>
      <c r="L50" s="524"/>
      <c r="M50" s="519"/>
      <c r="N50" s="529"/>
      <c r="O50" s="13"/>
      <c r="P50" s="13"/>
    </row>
    <row r="51" spans="3:16" x14ac:dyDescent="0.35">
      <c r="C51" s="68">
        <v>3.5</v>
      </c>
      <c r="D51" s="643" t="s">
        <v>482</v>
      </c>
      <c r="E51" s="644"/>
      <c r="F51" s="644"/>
      <c r="G51" s="645"/>
      <c r="H51" s="69"/>
      <c r="I51" s="69"/>
      <c r="J51" s="69"/>
      <c r="K51" s="64"/>
      <c r="L51" s="524" t="e">
        <f>#REF!*0.03</f>
        <v>#REF!</v>
      </c>
      <c r="M51" s="519"/>
      <c r="N51" s="529"/>
      <c r="O51" s="13"/>
      <c r="P51" s="13"/>
    </row>
    <row r="52" spans="3:16" x14ac:dyDescent="0.35">
      <c r="C52" s="70" t="s">
        <v>483</v>
      </c>
      <c r="D52" s="648" t="s">
        <v>484</v>
      </c>
      <c r="E52" s="649"/>
      <c r="F52" s="649"/>
      <c r="G52" s="650"/>
      <c r="H52" s="226" t="s">
        <v>17</v>
      </c>
      <c r="I52" s="226" t="s">
        <v>17</v>
      </c>
      <c r="J52" s="226" t="s">
        <v>17</v>
      </c>
      <c r="K52" s="67"/>
      <c r="L52" s="524"/>
      <c r="M52" s="519"/>
      <c r="N52" s="529"/>
      <c r="O52" s="13"/>
      <c r="P52" s="13"/>
    </row>
    <row r="53" spans="3:16" x14ac:dyDescent="0.35">
      <c r="C53" s="70" t="s">
        <v>485</v>
      </c>
      <c r="D53" s="648" t="s">
        <v>486</v>
      </c>
      <c r="E53" s="649"/>
      <c r="F53" s="649"/>
      <c r="G53" s="650"/>
      <c r="H53" s="226" t="s">
        <v>17</v>
      </c>
      <c r="I53" s="226" t="s">
        <v>17</v>
      </c>
      <c r="J53" s="226" t="s">
        <v>17</v>
      </c>
      <c r="K53" s="67"/>
      <c r="L53" s="524"/>
      <c r="M53" s="519"/>
      <c r="N53" s="529"/>
      <c r="O53" s="13"/>
      <c r="P53" s="13"/>
    </row>
    <row r="54" spans="3:16" ht="24.75" customHeight="1" x14ac:dyDescent="0.35">
      <c r="C54" s="70" t="s">
        <v>487</v>
      </c>
      <c r="D54" s="648" t="s">
        <v>488</v>
      </c>
      <c r="E54" s="649"/>
      <c r="F54" s="649"/>
      <c r="G54" s="650"/>
      <c r="H54" s="226"/>
      <c r="I54" s="73"/>
      <c r="J54" s="73"/>
      <c r="K54" s="67"/>
      <c r="L54" s="524"/>
      <c r="M54" s="519"/>
      <c r="N54" s="529"/>
      <c r="O54" s="13"/>
      <c r="P54" s="13"/>
    </row>
    <row r="55" spans="3:16" ht="24.75" customHeight="1" x14ac:dyDescent="0.35">
      <c r="C55" s="70" t="s">
        <v>489</v>
      </c>
      <c r="D55" s="648" t="s">
        <v>490</v>
      </c>
      <c r="E55" s="649"/>
      <c r="F55" s="649"/>
      <c r="G55" s="650"/>
      <c r="H55" s="226"/>
      <c r="I55" s="73"/>
      <c r="J55" s="73"/>
      <c r="K55" s="67"/>
      <c r="L55" s="524"/>
      <c r="M55" s="519"/>
      <c r="N55" s="529"/>
      <c r="O55" s="13"/>
      <c r="P55" s="13"/>
    </row>
    <row r="56" spans="3:16" x14ac:dyDescent="0.35">
      <c r="C56" s="70" t="s">
        <v>491</v>
      </c>
      <c r="D56" s="648" t="s">
        <v>492</v>
      </c>
      <c r="E56" s="649"/>
      <c r="F56" s="649"/>
      <c r="G56" s="650"/>
      <c r="H56" s="226"/>
      <c r="I56" s="73"/>
      <c r="J56" s="73"/>
      <c r="K56" s="67"/>
      <c r="L56" s="524"/>
      <c r="M56" s="519"/>
      <c r="N56" s="529"/>
      <c r="O56" s="13"/>
      <c r="P56" s="13"/>
    </row>
    <row r="57" spans="3:16" x14ac:dyDescent="0.35">
      <c r="C57" s="70" t="s">
        <v>493</v>
      </c>
      <c r="D57" s="648" t="s">
        <v>494</v>
      </c>
      <c r="E57" s="649"/>
      <c r="F57" s="649"/>
      <c r="G57" s="650"/>
      <c r="H57" s="226"/>
      <c r="I57" s="73"/>
      <c r="J57" s="73"/>
      <c r="K57" s="67"/>
      <c r="L57" s="524"/>
      <c r="M57" s="519"/>
      <c r="N57" s="529"/>
      <c r="O57" s="13"/>
      <c r="P57" s="13"/>
    </row>
    <row r="58" spans="3:16" x14ac:dyDescent="0.35">
      <c r="C58" s="68">
        <v>3.6</v>
      </c>
      <c r="D58" s="643" t="s">
        <v>495</v>
      </c>
      <c r="E58" s="644"/>
      <c r="F58" s="644"/>
      <c r="G58" s="645"/>
      <c r="H58" s="304">
        <f>'Deviz detaliat'!F59/1000</f>
        <v>0</v>
      </c>
      <c r="I58" s="69">
        <f>H58*0.19</f>
        <v>0</v>
      </c>
      <c r="J58" s="69">
        <f>I58+H58</f>
        <v>0</v>
      </c>
      <c r="K58" s="64"/>
      <c r="L58" s="524"/>
      <c r="M58" s="519"/>
      <c r="N58" s="529"/>
      <c r="O58" s="13"/>
      <c r="P58" s="13"/>
    </row>
    <row r="59" spans="3:16" x14ac:dyDescent="0.35">
      <c r="C59" s="68">
        <v>3.7</v>
      </c>
      <c r="D59" s="643" t="s">
        <v>496</v>
      </c>
      <c r="E59" s="644"/>
      <c r="F59" s="644"/>
      <c r="G59" s="645"/>
      <c r="H59" s="304">
        <f>'Deviz detaliat'!F60/1000</f>
        <v>0</v>
      </c>
      <c r="I59" s="69">
        <f>H59*0.19</f>
        <v>0</v>
      </c>
      <c r="J59" s="69">
        <f>I59+H59</f>
        <v>0</v>
      </c>
      <c r="K59" s="64"/>
      <c r="L59" s="524"/>
      <c r="M59" s="519"/>
      <c r="N59" s="529"/>
      <c r="O59" s="13"/>
      <c r="P59" s="13"/>
    </row>
    <row r="60" spans="3:16" x14ac:dyDescent="0.35">
      <c r="C60" s="70" t="s">
        <v>497</v>
      </c>
      <c r="D60" s="648" t="s">
        <v>498</v>
      </c>
      <c r="E60" s="649"/>
      <c r="F60" s="649"/>
      <c r="G60" s="650"/>
      <c r="H60" s="226" t="s">
        <v>17</v>
      </c>
      <c r="I60" s="226" t="s">
        <v>17</v>
      </c>
      <c r="J60" s="226" t="s">
        <v>17</v>
      </c>
      <c r="K60" s="58"/>
      <c r="L60" s="522"/>
      <c r="M60" s="519"/>
      <c r="N60" s="529"/>
      <c r="O60" s="13"/>
      <c r="P60" s="13"/>
    </row>
    <row r="61" spans="3:16" x14ac:dyDescent="0.35">
      <c r="C61" s="70" t="s">
        <v>499</v>
      </c>
      <c r="D61" s="648" t="s">
        <v>500</v>
      </c>
      <c r="E61" s="649"/>
      <c r="F61" s="649"/>
      <c r="G61" s="650"/>
      <c r="H61" s="73" t="s">
        <v>17</v>
      </c>
      <c r="I61" s="73" t="s">
        <v>17</v>
      </c>
      <c r="J61" s="73" t="s">
        <v>17</v>
      </c>
      <c r="K61" s="58"/>
      <c r="L61" s="522"/>
      <c r="M61" s="519"/>
      <c r="N61" s="529"/>
      <c r="O61" s="13"/>
      <c r="P61" s="13"/>
    </row>
    <row r="62" spans="3:16" x14ac:dyDescent="0.35">
      <c r="C62" s="68">
        <v>3.8</v>
      </c>
      <c r="D62" s="643" t="s">
        <v>501</v>
      </c>
      <c r="E62" s="644"/>
      <c r="F62" s="644"/>
      <c r="G62" s="645"/>
      <c r="H62" s="69"/>
      <c r="I62" s="69"/>
      <c r="J62" s="69"/>
      <c r="K62" s="64"/>
      <c r="L62" s="524" t="e">
        <f>#REF!*0.015</f>
        <v>#REF!</v>
      </c>
      <c r="M62" s="519"/>
      <c r="N62" s="529"/>
      <c r="O62" s="13"/>
      <c r="P62" s="13"/>
    </row>
    <row r="63" spans="3:16" x14ac:dyDescent="0.35">
      <c r="C63" s="70" t="s">
        <v>502</v>
      </c>
      <c r="D63" s="648" t="s">
        <v>503</v>
      </c>
      <c r="E63" s="649"/>
      <c r="F63" s="649"/>
      <c r="G63" s="650"/>
      <c r="H63" s="572"/>
      <c r="I63" s="572"/>
      <c r="J63" s="572"/>
      <c r="K63" s="58"/>
      <c r="L63" s="522"/>
      <c r="M63" s="519"/>
      <c r="N63" s="529"/>
      <c r="O63" s="13"/>
      <c r="P63" s="13"/>
    </row>
    <row r="64" spans="3:16" x14ac:dyDescent="0.35">
      <c r="C64" s="70" t="s">
        <v>504</v>
      </c>
      <c r="D64" s="648" t="s">
        <v>505</v>
      </c>
      <c r="E64" s="649"/>
      <c r="F64" s="649"/>
      <c r="G64" s="650"/>
      <c r="H64" s="226"/>
      <c r="I64" s="73"/>
      <c r="J64" s="73"/>
      <c r="K64" s="58"/>
      <c r="L64" s="522"/>
      <c r="M64" s="519"/>
      <c r="N64" s="529"/>
      <c r="O64" s="13"/>
      <c r="P64" s="13"/>
    </row>
    <row r="65" spans="3:16" ht="25.5" customHeight="1" x14ac:dyDescent="0.35">
      <c r="C65" s="70" t="s">
        <v>506</v>
      </c>
      <c r="D65" s="648" t="s">
        <v>507</v>
      </c>
      <c r="E65" s="649"/>
      <c r="F65" s="649"/>
      <c r="G65" s="650"/>
      <c r="H65" s="226"/>
      <c r="I65" s="73"/>
      <c r="J65" s="73"/>
      <c r="K65" s="58"/>
      <c r="L65" s="522"/>
      <c r="M65" s="519"/>
      <c r="N65" s="529"/>
      <c r="O65" s="13"/>
      <c r="P65" s="13"/>
    </row>
    <row r="66" spans="3:16" x14ac:dyDescent="0.35">
      <c r="C66" s="70" t="s">
        <v>508</v>
      </c>
      <c r="D66" s="648" t="s">
        <v>509</v>
      </c>
      <c r="E66" s="649"/>
      <c r="F66" s="649"/>
      <c r="G66" s="650"/>
      <c r="H66" s="573"/>
      <c r="I66" s="572"/>
      <c r="J66" s="572"/>
      <c r="K66" s="58"/>
      <c r="L66" s="522"/>
      <c r="M66" s="519"/>
      <c r="N66" s="529"/>
      <c r="O66" s="13"/>
      <c r="P66" s="13"/>
    </row>
    <row r="67" spans="3:16" x14ac:dyDescent="0.35">
      <c r="C67" s="646" t="s">
        <v>510</v>
      </c>
      <c r="D67" s="646"/>
      <c r="E67" s="646"/>
      <c r="F67" s="646"/>
      <c r="G67" s="646"/>
      <c r="H67" s="60"/>
      <c r="I67" s="60"/>
      <c r="J67" s="60"/>
      <c r="K67" s="67"/>
      <c r="L67" s="524" t="e">
        <f>#REF!*0.08</f>
        <v>#REF!</v>
      </c>
      <c r="M67" s="519"/>
      <c r="N67" s="519"/>
      <c r="O67" s="65"/>
      <c r="P67" s="13"/>
    </row>
    <row r="68" spans="3:16" x14ac:dyDescent="0.35">
      <c r="C68" s="647"/>
      <c r="D68" s="647"/>
      <c r="E68" s="647"/>
      <c r="F68" s="647"/>
      <c r="G68" s="647"/>
      <c r="H68" s="647"/>
      <c r="I68" s="647"/>
      <c r="J68" s="647"/>
      <c r="K68" s="55"/>
      <c r="L68" s="524"/>
      <c r="M68" s="519"/>
      <c r="N68" s="530"/>
      <c r="O68" s="13"/>
      <c r="P68" s="13"/>
    </row>
    <row r="69" spans="3:16" x14ac:dyDescent="0.35">
      <c r="C69" s="625" t="s">
        <v>511</v>
      </c>
      <c r="D69" s="625"/>
      <c r="E69" s="625"/>
      <c r="F69" s="625"/>
      <c r="G69" s="625"/>
      <c r="H69" s="625"/>
      <c r="I69" s="625"/>
      <c r="J69" s="625"/>
      <c r="K69" s="55"/>
      <c r="L69" s="524"/>
      <c r="M69" s="519"/>
      <c r="N69" s="519"/>
      <c r="O69" s="401"/>
      <c r="P69" s="13"/>
    </row>
    <row r="70" spans="3:16" x14ac:dyDescent="0.35">
      <c r="C70" s="635" t="s">
        <v>512</v>
      </c>
      <c r="D70" s="635"/>
      <c r="E70" s="635"/>
      <c r="F70" s="635"/>
      <c r="G70" s="635"/>
      <c r="H70" s="635"/>
      <c r="I70" s="635"/>
      <c r="J70" s="635"/>
      <c r="K70" s="23"/>
      <c r="L70" s="526"/>
      <c r="M70" s="519"/>
      <c r="N70" s="519"/>
      <c r="O70" s="13"/>
      <c r="P70" s="13"/>
    </row>
    <row r="71" spans="3:16" x14ac:dyDescent="0.35">
      <c r="C71" s="635" t="s">
        <v>513</v>
      </c>
      <c r="D71" s="635"/>
      <c r="E71" s="635"/>
      <c r="F71" s="635"/>
      <c r="G71" s="635"/>
      <c r="H71" s="635"/>
      <c r="I71" s="635"/>
      <c r="J71" s="635"/>
      <c r="K71" s="23"/>
      <c r="L71" s="526"/>
      <c r="M71" s="519"/>
      <c r="N71" s="531"/>
      <c r="O71" s="13"/>
      <c r="P71" s="13"/>
    </row>
    <row r="72" spans="3:16" x14ac:dyDescent="0.35">
      <c r="C72" s="59" t="s">
        <v>514</v>
      </c>
      <c r="D72" s="652" t="s">
        <v>515</v>
      </c>
      <c r="E72" s="652"/>
      <c r="F72" s="652"/>
      <c r="G72" s="652"/>
      <c r="H72" s="69"/>
      <c r="I72" s="69"/>
      <c r="J72" s="69"/>
      <c r="K72" s="72"/>
      <c r="L72" s="522">
        <f t="shared" ref="L72:L90" si="4">H72/4.6*1000</f>
        <v>0</v>
      </c>
      <c r="M72" s="519"/>
      <c r="N72" s="531"/>
      <c r="O72" s="13"/>
      <c r="P72" s="13"/>
    </row>
    <row r="73" spans="3:16" ht="24.75" customHeight="1" x14ac:dyDescent="0.35">
      <c r="C73" s="66"/>
      <c r="D73" s="617" t="str">
        <f>N2</f>
        <v>Devizul obiectului I: COLECTOR CANALIZARE MENAJERA IN LOC. MÂNĂSTIRE</v>
      </c>
      <c r="E73" s="618"/>
      <c r="F73" s="618"/>
      <c r="G73" s="619"/>
      <c r="H73" s="73"/>
      <c r="I73" s="73"/>
      <c r="J73" s="73"/>
      <c r="K73" s="74"/>
      <c r="L73" s="522">
        <f t="shared" si="4"/>
        <v>0</v>
      </c>
      <c r="M73" s="519"/>
      <c r="N73" s="579">
        <f>H73/4.5988</f>
        <v>0</v>
      </c>
      <c r="O73" s="75"/>
      <c r="P73" s="13"/>
    </row>
    <row r="74" spans="3:16" ht="16.5" customHeight="1" x14ac:dyDescent="0.35">
      <c r="C74" s="66"/>
      <c r="D74" s="617" t="str">
        <f>N3</f>
        <v xml:space="preserve">Devizul obiectului II:   RACORDURI CANALIZARE LOCUITORI </v>
      </c>
      <c r="E74" s="618"/>
      <c r="F74" s="618"/>
      <c r="G74" s="619"/>
      <c r="H74" s="73"/>
      <c r="I74" s="73"/>
      <c r="J74" s="73"/>
      <c r="K74" s="74"/>
      <c r="L74" s="522"/>
      <c r="M74" s="519"/>
      <c r="N74" s="531"/>
      <c r="O74" s="75"/>
      <c r="P74" s="13"/>
    </row>
    <row r="75" spans="3:16" x14ac:dyDescent="0.35">
      <c r="C75" s="59" t="s">
        <v>516</v>
      </c>
      <c r="D75" s="651" t="s">
        <v>517</v>
      </c>
      <c r="E75" s="651"/>
      <c r="F75" s="651"/>
      <c r="G75" s="651"/>
      <c r="H75" s="69"/>
      <c r="I75" s="69"/>
      <c r="J75" s="69"/>
      <c r="K75" s="72"/>
      <c r="L75" s="522">
        <f t="shared" si="4"/>
        <v>0</v>
      </c>
      <c r="M75" s="519"/>
      <c r="N75" s="531"/>
      <c r="O75" s="13"/>
      <c r="P75" s="13"/>
    </row>
    <row r="76" spans="3:16" ht="30.75" customHeight="1" x14ac:dyDescent="0.35">
      <c r="C76" s="66"/>
      <c r="D76" s="615" t="str">
        <f>N2</f>
        <v>Devizul obiectului I: COLECTOR CANALIZARE MENAJERA IN LOC. MÂNĂSTIRE</v>
      </c>
      <c r="E76" s="615"/>
      <c r="F76" s="615"/>
      <c r="G76" s="615"/>
      <c r="H76" s="73"/>
      <c r="I76" s="73"/>
      <c r="J76" s="73"/>
      <c r="K76" s="74"/>
      <c r="L76" s="522">
        <f t="shared" si="4"/>
        <v>0</v>
      </c>
      <c r="M76" s="519"/>
      <c r="N76" s="531"/>
      <c r="O76" s="13"/>
      <c r="P76" s="13"/>
    </row>
    <row r="77" spans="3:16" ht="14.25" customHeight="1" x14ac:dyDescent="0.35">
      <c r="C77" s="66"/>
      <c r="D77" s="615" t="str">
        <f>N3</f>
        <v xml:space="preserve">Devizul obiectului II:   RACORDURI CANALIZARE LOCUITORI </v>
      </c>
      <c r="E77" s="615"/>
      <c r="F77" s="615"/>
      <c r="G77" s="615"/>
      <c r="H77" s="73"/>
      <c r="I77" s="73"/>
      <c r="J77" s="73"/>
      <c r="K77" s="74"/>
      <c r="L77" s="522"/>
      <c r="M77" s="519"/>
      <c r="N77" s="531"/>
      <c r="O77" s="13"/>
      <c r="P77" s="13"/>
    </row>
    <row r="78" spans="3:16" x14ac:dyDescent="0.35">
      <c r="C78" s="76" t="s">
        <v>518</v>
      </c>
      <c r="D78" s="653" t="s">
        <v>519</v>
      </c>
      <c r="E78" s="653"/>
      <c r="F78" s="653"/>
      <c r="G78" s="653"/>
      <c r="H78" s="69"/>
      <c r="I78" s="69"/>
      <c r="J78" s="69"/>
      <c r="K78" s="72"/>
      <c r="L78" s="522">
        <f t="shared" si="4"/>
        <v>0</v>
      </c>
      <c r="M78" s="519"/>
      <c r="N78" s="531"/>
      <c r="O78" s="13"/>
      <c r="P78" s="13"/>
    </row>
    <row r="79" spans="3:16" ht="30" customHeight="1" x14ac:dyDescent="0.35">
      <c r="C79" s="77"/>
      <c r="D79" s="616" t="str">
        <f>N2</f>
        <v>Devizul obiectului I: COLECTOR CANALIZARE MENAJERA IN LOC. MÂNĂSTIRE</v>
      </c>
      <c r="E79" s="616"/>
      <c r="F79" s="616"/>
      <c r="G79" s="616"/>
      <c r="H79" s="73"/>
      <c r="I79" s="73"/>
      <c r="J79" s="73"/>
      <c r="K79" s="74"/>
      <c r="L79" s="522">
        <f t="shared" si="4"/>
        <v>0</v>
      </c>
      <c r="M79" s="519"/>
      <c r="N79" s="531"/>
      <c r="O79" s="13"/>
      <c r="P79" s="13"/>
    </row>
    <row r="80" spans="3:16" ht="18" customHeight="1" x14ac:dyDescent="0.35">
      <c r="C80" s="407"/>
      <c r="D80" s="616" t="str">
        <f>N3</f>
        <v xml:space="preserve">Devizul obiectului II:   RACORDURI CANALIZARE LOCUITORI </v>
      </c>
      <c r="E80" s="616"/>
      <c r="F80" s="616"/>
      <c r="G80" s="616"/>
      <c r="H80" s="73"/>
      <c r="I80" s="73"/>
      <c r="J80" s="73"/>
      <c r="K80" s="74"/>
      <c r="L80" s="522"/>
      <c r="M80" s="519"/>
      <c r="N80" s="531"/>
      <c r="O80" s="13"/>
      <c r="P80" s="13"/>
    </row>
    <row r="81" spans="3:16" x14ac:dyDescent="0.35">
      <c r="C81" s="59" t="s">
        <v>520</v>
      </c>
      <c r="D81" s="652" t="s">
        <v>521</v>
      </c>
      <c r="E81" s="652"/>
      <c r="F81" s="652"/>
      <c r="G81" s="652"/>
      <c r="H81" s="69">
        <f>SUM(H82:H82)</f>
        <v>0</v>
      </c>
      <c r="I81" s="69">
        <f>SUM(I82:I82)</f>
        <v>0</v>
      </c>
      <c r="J81" s="69">
        <f>SUM(J82:J82)</f>
        <v>0</v>
      </c>
      <c r="K81" s="72"/>
      <c r="L81" s="522">
        <f t="shared" si="4"/>
        <v>0</v>
      </c>
      <c r="M81" s="519"/>
      <c r="N81" s="532"/>
      <c r="O81" s="13"/>
      <c r="P81" s="13"/>
    </row>
    <row r="82" spans="3:16" ht="28.5" customHeight="1" x14ac:dyDescent="0.35">
      <c r="C82" s="78"/>
      <c r="D82" s="616" t="str">
        <f>N2</f>
        <v>Devizul obiectului I: COLECTOR CANALIZARE MENAJERA IN LOC. MÂNĂSTIRE</v>
      </c>
      <c r="E82" s="616"/>
      <c r="F82" s="616"/>
      <c r="G82" s="616"/>
      <c r="H82" s="73" t="s">
        <v>17</v>
      </c>
      <c r="I82" s="73" t="s">
        <v>17</v>
      </c>
      <c r="J82" s="73" t="s">
        <v>17</v>
      </c>
      <c r="K82" s="61"/>
      <c r="L82" s="522" t="e">
        <f t="shared" si="4"/>
        <v>#VALUE!</v>
      </c>
      <c r="M82" s="519"/>
      <c r="N82" s="531"/>
      <c r="O82" s="13"/>
      <c r="P82" s="13"/>
    </row>
    <row r="83" spans="3:16" ht="16.5" customHeight="1" x14ac:dyDescent="0.35">
      <c r="C83" s="78"/>
      <c r="D83" s="616" t="str">
        <f>N3</f>
        <v xml:space="preserve">Devizul obiectului II:   RACORDURI CANALIZARE LOCUITORI </v>
      </c>
      <c r="E83" s="616"/>
      <c r="F83" s="616"/>
      <c r="G83" s="616"/>
      <c r="H83" s="73" t="s">
        <v>17</v>
      </c>
      <c r="I83" s="73" t="s">
        <v>17</v>
      </c>
      <c r="J83" s="73" t="s">
        <v>17</v>
      </c>
      <c r="K83" s="61"/>
      <c r="L83" s="522"/>
      <c r="M83" s="519"/>
      <c r="N83" s="531"/>
      <c r="O83" s="13"/>
      <c r="P83" s="13"/>
    </row>
    <row r="84" spans="3:16" x14ac:dyDescent="0.35">
      <c r="C84" s="59" t="s">
        <v>522</v>
      </c>
      <c r="D84" s="652" t="s">
        <v>523</v>
      </c>
      <c r="E84" s="652"/>
      <c r="F84" s="652"/>
      <c r="G84" s="652"/>
      <c r="H84" s="69">
        <f>SUM(H85:H85)</f>
        <v>0</v>
      </c>
      <c r="I84" s="69">
        <f>SUM(I85:I85)</f>
        <v>0</v>
      </c>
      <c r="J84" s="69">
        <f>SUM(J85:J85)</f>
        <v>0</v>
      </c>
      <c r="K84" s="72"/>
      <c r="L84" s="522">
        <f t="shared" si="4"/>
        <v>0</v>
      </c>
      <c r="M84" s="519"/>
      <c r="N84" s="531"/>
      <c r="O84" s="13"/>
      <c r="P84" s="13"/>
    </row>
    <row r="85" spans="3:16" ht="25.5" customHeight="1" x14ac:dyDescent="0.35">
      <c r="C85" s="66"/>
      <c r="D85" s="615" t="str">
        <f>N2</f>
        <v>Devizul obiectului I: COLECTOR CANALIZARE MENAJERA IN LOC. MÂNĂSTIRE</v>
      </c>
      <c r="E85" s="615"/>
      <c r="F85" s="615"/>
      <c r="G85" s="615"/>
      <c r="H85" s="73" t="s">
        <v>17</v>
      </c>
      <c r="I85" s="73" t="s">
        <v>17</v>
      </c>
      <c r="J85" s="73" t="s">
        <v>17</v>
      </c>
      <c r="K85" s="74"/>
      <c r="L85" s="522" t="e">
        <f t="shared" si="4"/>
        <v>#VALUE!</v>
      </c>
      <c r="M85" s="519"/>
      <c r="N85" s="531"/>
      <c r="O85" s="13"/>
      <c r="P85" s="13"/>
    </row>
    <row r="86" spans="3:16" ht="24" customHeight="1" x14ac:dyDescent="0.35">
      <c r="C86" s="66"/>
      <c r="D86" s="615" t="str">
        <f>N3</f>
        <v xml:space="preserve">Devizul obiectului II:   RACORDURI CANALIZARE LOCUITORI </v>
      </c>
      <c r="E86" s="615"/>
      <c r="F86" s="615"/>
      <c r="G86" s="615"/>
      <c r="H86" s="73" t="s">
        <v>17</v>
      </c>
      <c r="I86" s="73" t="s">
        <v>17</v>
      </c>
      <c r="J86" s="73" t="s">
        <v>17</v>
      </c>
      <c r="K86" s="74"/>
      <c r="L86" s="522"/>
      <c r="M86" s="519"/>
      <c r="N86" s="531"/>
      <c r="O86" s="13"/>
      <c r="P86" s="13"/>
    </row>
    <row r="87" spans="3:16" x14ac:dyDescent="0.35">
      <c r="C87" s="79" t="s">
        <v>524</v>
      </c>
      <c r="D87" s="652" t="s">
        <v>525</v>
      </c>
      <c r="E87" s="652"/>
      <c r="F87" s="652"/>
      <c r="G87" s="652"/>
      <c r="H87" s="69">
        <v>0</v>
      </c>
      <c r="I87" s="69">
        <v>0</v>
      </c>
      <c r="J87" s="69">
        <v>0</v>
      </c>
      <c r="K87" s="74"/>
      <c r="L87" s="522">
        <f t="shared" si="4"/>
        <v>0</v>
      </c>
      <c r="M87" s="533"/>
      <c r="N87" s="532" t="s">
        <v>678</v>
      </c>
      <c r="O87" s="80"/>
      <c r="P87" s="80"/>
    </row>
    <row r="88" spans="3:16" ht="26.25" customHeight="1" x14ac:dyDescent="0.35">
      <c r="C88" s="550"/>
      <c r="D88" s="648" t="str">
        <f>N2</f>
        <v>Devizul obiectului I: COLECTOR CANALIZARE MENAJERA IN LOC. MÂNĂSTIRE</v>
      </c>
      <c r="E88" s="649"/>
      <c r="F88" s="649"/>
      <c r="G88" s="650"/>
      <c r="H88" s="73" t="s">
        <v>17</v>
      </c>
      <c r="I88" s="73" t="s">
        <v>17</v>
      </c>
      <c r="J88" s="73" t="s">
        <v>17</v>
      </c>
      <c r="K88" s="74"/>
      <c r="L88" s="522"/>
      <c r="M88" s="533"/>
      <c r="N88" s="532"/>
      <c r="O88" s="80"/>
      <c r="P88" s="80"/>
    </row>
    <row r="89" spans="3:16" ht="26.25" customHeight="1" x14ac:dyDescent="0.35">
      <c r="C89" s="550"/>
      <c r="D89" s="648" t="str">
        <f>N3</f>
        <v xml:space="preserve">Devizul obiectului II:   RACORDURI CANALIZARE LOCUITORI </v>
      </c>
      <c r="E89" s="649"/>
      <c r="F89" s="649"/>
      <c r="G89" s="650"/>
      <c r="H89" s="73" t="s">
        <v>17</v>
      </c>
      <c r="I89" s="73" t="s">
        <v>17</v>
      </c>
      <c r="J89" s="73" t="s">
        <v>17</v>
      </c>
      <c r="K89" s="74"/>
      <c r="L89" s="522"/>
      <c r="M89" s="533"/>
      <c r="N89" s="532"/>
      <c r="O89" s="80"/>
      <c r="P89" s="80"/>
    </row>
    <row r="90" spans="3:16" x14ac:dyDescent="0.35">
      <c r="C90" s="646" t="s">
        <v>677</v>
      </c>
      <c r="D90" s="646"/>
      <c r="E90" s="646"/>
      <c r="F90" s="646"/>
      <c r="G90" s="646"/>
      <c r="H90" s="60">
        <f>H87+H78+H75+H72</f>
        <v>0</v>
      </c>
      <c r="I90" s="60">
        <f>I87+I78+I75+I72</f>
        <v>0</v>
      </c>
      <c r="J90" s="60">
        <f>J87+J78+J75+J72</f>
        <v>0</v>
      </c>
      <c r="K90" s="82"/>
      <c r="L90" s="522">
        <f t="shared" si="4"/>
        <v>0</v>
      </c>
      <c r="M90" s="533"/>
      <c r="N90" s="532">
        <f>H73+H76+H79+H51+H62+H40</f>
        <v>0</v>
      </c>
      <c r="O90" s="80"/>
      <c r="P90" s="80"/>
    </row>
    <row r="91" spans="3:16" x14ac:dyDescent="0.35">
      <c r="C91" s="625"/>
      <c r="D91" s="625"/>
      <c r="E91" s="625"/>
      <c r="F91" s="625"/>
      <c r="G91" s="625"/>
      <c r="H91" s="625"/>
      <c r="I91" s="625"/>
      <c r="J91" s="625"/>
      <c r="K91" s="55"/>
      <c r="L91" s="524"/>
      <c r="M91" s="519"/>
      <c r="N91" s="531" t="s">
        <v>679</v>
      </c>
      <c r="O91" s="13"/>
      <c r="P91" s="13"/>
    </row>
    <row r="92" spans="3:16" x14ac:dyDescent="0.35">
      <c r="C92" s="625" t="s">
        <v>526</v>
      </c>
      <c r="D92" s="625"/>
      <c r="E92" s="625"/>
      <c r="F92" s="625"/>
      <c r="G92" s="625"/>
      <c r="H92" s="625"/>
      <c r="I92" s="625"/>
      <c r="J92" s="625"/>
      <c r="K92" s="55"/>
      <c r="L92" s="524"/>
      <c r="M92" s="519"/>
      <c r="N92" s="534">
        <f>H95+H72+H75+H40+H27</f>
        <v>0</v>
      </c>
      <c r="O92" s="13"/>
      <c r="P92" s="13"/>
    </row>
    <row r="93" spans="3:16" x14ac:dyDescent="0.35">
      <c r="C93" s="626" t="s">
        <v>527</v>
      </c>
      <c r="D93" s="626"/>
      <c r="E93" s="626"/>
      <c r="F93" s="626"/>
      <c r="G93" s="626"/>
      <c r="H93" s="626"/>
      <c r="I93" s="626"/>
      <c r="J93" s="626"/>
      <c r="K93" s="55"/>
      <c r="L93" s="524"/>
      <c r="M93" s="519"/>
      <c r="N93" s="519"/>
      <c r="O93" s="13"/>
      <c r="P93" s="13"/>
    </row>
    <row r="94" spans="3:16" x14ac:dyDescent="0.35">
      <c r="C94" s="76" t="s">
        <v>528</v>
      </c>
      <c r="D94" s="653" t="s">
        <v>529</v>
      </c>
      <c r="E94" s="653"/>
      <c r="F94" s="653"/>
      <c r="G94" s="653"/>
      <c r="H94" s="69"/>
      <c r="I94" s="69"/>
      <c r="J94" s="69"/>
      <c r="K94" s="72"/>
      <c r="L94" s="535"/>
      <c r="M94" s="519"/>
      <c r="N94" s="574" t="s">
        <v>696</v>
      </c>
      <c r="O94" s="13"/>
      <c r="P94" s="13"/>
    </row>
    <row r="95" spans="3:16" x14ac:dyDescent="0.35">
      <c r="C95" s="83"/>
      <c r="D95" s="656" t="s">
        <v>530</v>
      </c>
      <c r="E95" s="656"/>
      <c r="F95" s="656"/>
      <c r="G95" s="656"/>
      <c r="H95" s="73"/>
      <c r="I95" s="73"/>
      <c r="J95" s="73"/>
      <c r="K95" s="74"/>
      <c r="L95" s="536"/>
      <c r="M95" s="519"/>
      <c r="N95" s="574"/>
      <c r="O95" s="13"/>
      <c r="P95" s="13"/>
    </row>
    <row r="96" spans="3:16" x14ac:dyDescent="0.35">
      <c r="C96" s="83"/>
      <c r="D96" s="657" t="s">
        <v>531</v>
      </c>
      <c r="E96" s="657"/>
      <c r="F96" s="657"/>
      <c r="G96" s="657"/>
      <c r="H96" s="73"/>
      <c r="I96" s="73"/>
      <c r="J96" s="73"/>
      <c r="K96" s="58"/>
      <c r="L96" s="522"/>
      <c r="M96" s="519"/>
      <c r="N96" s="577">
        <f>H75+H72+H35+H95</f>
        <v>0</v>
      </c>
      <c r="O96" s="13"/>
      <c r="P96" s="13"/>
    </row>
    <row r="97" spans="3:16" x14ac:dyDescent="0.35">
      <c r="C97" s="76" t="s">
        <v>532</v>
      </c>
      <c r="D97" s="654" t="s">
        <v>533</v>
      </c>
      <c r="E97" s="654"/>
      <c r="F97" s="654"/>
      <c r="G97" s="654"/>
      <c r="H97" s="69"/>
      <c r="I97" s="63"/>
      <c r="J97" s="63"/>
      <c r="K97" s="64"/>
      <c r="L97" s="524"/>
      <c r="M97" s="519"/>
      <c r="N97" s="575"/>
      <c r="O97" s="13"/>
      <c r="P97" s="13"/>
    </row>
    <row r="98" spans="3:16" x14ac:dyDescent="0.35">
      <c r="C98" s="83"/>
      <c r="D98" s="658" t="s">
        <v>534</v>
      </c>
      <c r="E98" s="658"/>
      <c r="F98" s="658"/>
      <c r="G98" s="658"/>
      <c r="H98" s="411" t="s">
        <v>17</v>
      </c>
      <c r="I98" s="411" t="s">
        <v>17</v>
      </c>
      <c r="J98" s="411" t="s">
        <v>17</v>
      </c>
      <c r="K98" s="67"/>
      <c r="L98" s="524"/>
      <c r="M98" s="519"/>
      <c r="N98" s="575"/>
      <c r="O98" s="13"/>
      <c r="P98" s="13"/>
    </row>
    <row r="99" spans="3:16" x14ac:dyDescent="0.35">
      <c r="C99" s="83"/>
      <c r="D99" s="657" t="s">
        <v>535</v>
      </c>
      <c r="E99" s="659"/>
      <c r="F99" s="659"/>
      <c r="G99" s="659"/>
      <c r="H99" s="412">
        <f>N96*0.6/100</f>
        <v>0</v>
      </c>
      <c r="I99" s="411" t="s">
        <v>17</v>
      </c>
      <c r="J99" s="73">
        <f t="shared" ref="J99:J101" si="5">H99</f>
        <v>0</v>
      </c>
      <c r="K99" s="58"/>
      <c r="L99" s="522"/>
      <c r="M99" s="519"/>
      <c r="N99" s="576"/>
      <c r="O99" s="13"/>
      <c r="P99" s="13"/>
    </row>
    <row r="100" spans="3:16" ht="31.5" customHeight="1" x14ac:dyDescent="0.35">
      <c r="C100" s="83"/>
      <c r="D100" s="657" t="s">
        <v>536</v>
      </c>
      <c r="E100" s="659"/>
      <c r="F100" s="659"/>
      <c r="G100" s="659"/>
      <c r="H100" s="412" t="s">
        <v>17</v>
      </c>
      <c r="I100" s="411" t="s">
        <v>17</v>
      </c>
      <c r="J100" s="73" t="s">
        <v>17</v>
      </c>
      <c r="K100" s="58"/>
      <c r="L100" s="522"/>
      <c r="M100" s="519"/>
      <c r="N100" s="537"/>
      <c r="O100" s="13"/>
      <c r="P100" s="13"/>
    </row>
    <row r="101" spans="3:16" x14ac:dyDescent="0.35">
      <c r="C101" s="83"/>
      <c r="D101" s="648" t="s">
        <v>537</v>
      </c>
      <c r="E101" s="649"/>
      <c r="F101" s="649"/>
      <c r="G101" s="650"/>
      <c r="H101" s="412">
        <f>N96*0.5/100</f>
        <v>0</v>
      </c>
      <c r="I101" s="411" t="s">
        <v>17</v>
      </c>
      <c r="J101" s="73">
        <f t="shared" si="5"/>
        <v>0</v>
      </c>
      <c r="K101" s="58"/>
      <c r="L101" s="522"/>
      <c r="M101" s="519"/>
      <c r="N101" s="537"/>
      <c r="O101" s="13"/>
      <c r="P101" s="13"/>
    </row>
    <row r="102" spans="3:16" ht="27" customHeight="1" x14ac:dyDescent="0.35">
      <c r="C102" s="83"/>
      <c r="D102" s="648" t="s">
        <v>538</v>
      </c>
      <c r="E102" s="649"/>
      <c r="F102" s="649"/>
      <c r="G102" s="650"/>
      <c r="H102" s="412"/>
      <c r="I102" s="411"/>
      <c r="J102" s="73"/>
      <c r="K102" s="58"/>
      <c r="L102" s="522"/>
      <c r="M102" s="519"/>
      <c r="N102" s="537"/>
      <c r="O102" s="13"/>
      <c r="P102" s="13"/>
    </row>
    <row r="103" spans="3:16" x14ac:dyDescent="0.35">
      <c r="C103" s="59" t="s">
        <v>539</v>
      </c>
      <c r="D103" s="654" t="s">
        <v>540</v>
      </c>
      <c r="E103" s="654"/>
      <c r="F103" s="654"/>
      <c r="G103" s="654"/>
      <c r="H103" s="304">
        <v>0</v>
      </c>
      <c r="I103" s="69">
        <f t="shared" ref="I103" si="6">H103*0.19</f>
        <v>0</v>
      </c>
      <c r="J103" s="69">
        <f t="shared" ref="J103" si="7">I103+H103</f>
        <v>0</v>
      </c>
      <c r="K103" s="64"/>
      <c r="L103" s="524"/>
      <c r="M103" s="533"/>
      <c r="N103" s="538">
        <f>H90+H94+H27+H40</f>
        <v>0</v>
      </c>
      <c r="O103" s="80"/>
      <c r="P103" s="80"/>
    </row>
    <row r="104" spans="3:16" x14ac:dyDescent="0.35">
      <c r="C104" s="59" t="s">
        <v>541</v>
      </c>
      <c r="D104" s="643" t="s">
        <v>542</v>
      </c>
      <c r="E104" s="644"/>
      <c r="F104" s="644"/>
      <c r="G104" s="645"/>
      <c r="H104" s="69" t="s">
        <v>17</v>
      </c>
      <c r="I104" s="69" t="s">
        <v>17</v>
      </c>
      <c r="J104" s="69" t="s">
        <v>17</v>
      </c>
      <c r="K104" s="64"/>
      <c r="L104" s="524"/>
      <c r="M104" s="533"/>
      <c r="N104" s="538"/>
      <c r="O104" s="80"/>
      <c r="P104" s="80"/>
    </row>
    <row r="105" spans="3:16" x14ac:dyDescent="0.35">
      <c r="C105" s="646" t="s">
        <v>543</v>
      </c>
      <c r="D105" s="646"/>
      <c r="E105" s="646"/>
      <c r="F105" s="646"/>
      <c r="G105" s="646"/>
      <c r="H105" s="219">
        <f>SUM(H104,H103,H97,H94)</f>
        <v>0</v>
      </c>
      <c r="I105" s="84">
        <f t="shared" ref="I105:J105" si="8">SUM(I104,I103,I97,I94)</f>
        <v>0</v>
      </c>
      <c r="J105" s="84">
        <f t="shared" si="8"/>
        <v>0</v>
      </c>
      <c r="K105" s="85"/>
      <c r="L105" s="524"/>
      <c r="M105" s="533"/>
      <c r="N105" s="533"/>
      <c r="O105" s="80"/>
      <c r="P105" s="80"/>
    </row>
    <row r="106" spans="3:16" x14ac:dyDescent="0.35">
      <c r="C106" s="86"/>
      <c r="D106" s="87"/>
      <c r="E106" s="87"/>
      <c r="F106" s="87"/>
      <c r="G106" s="87"/>
      <c r="H106" s="220"/>
      <c r="I106" s="88"/>
      <c r="J106" s="88"/>
      <c r="K106" s="89"/>
      <c r="L106" s="521"/>
      <c r="M106" s="533"/>
      <c r="N106" s="533"/>
      <c r="O106" s="80"/>
      <c r="P106" s="80"/>
    </row>
    <row r="107" spans="3:16" x14ac:dyDescent="0.35">
      <c r="C107" s="655" t="s">
        <v>544</v>
      </c>
      <c r="D107" s="655"/>
      <c r="E107" s="655"/>
      <c r="F107" s="655"/>
      <c r="G107" s="655"/>
      <c r="H107" s="655"/>
      <c r="I107" s="655"/>
      <c r="J107" s="655"/>
      <c r="K107" s="90"/>
      <c r="L107" s="539"/>
      <c r="M107" s="519"/>
      <c r="N107" s="525"/>
      <c r="O107" s="13"/>
      <c r="P107" s="13"/>
    </row>
    <row r="108" spans="3:16" x14ac:dyDescent="0.35">
      <c r="C108" s="604" t="s">
        <v>545</v>
      </c>
      <c r="D108" s="604"/>
      <c r="E108" s="604"/>
      <c r="F108" s="604"/>
      <c r="G108" s="604"/>
      <c r="H108" s="604"/>
      <c r="I108" s="604"/>
      <c r="J108" s="604"/>
      <c r="K108" s="91"/>
      <c r="L108" s="540"/>
      <c r="M108" s="519"/>
      <c r="N108" s="525"/>
      <c r="O108" s="81"/>
      <c r="P108" s="13"/>
    </row>
    <row r="109" spans="3:16" x14ac:dyDescent="0.35">
      <c r="C109" s="49" t="s">
        <v>546</v>
      </c>
      <c r="D109" s="660" t="s">
        <v>547</v>
      </c>
      <c r="E109" s="660"/>
      <c r="F109" s="660"/>
      <c r="G109" s="660"/>
      <c r="H109" s="221" t="s">
        <v>17</v>
      </c>
      <c r="I109" s="221" t="s">
        <v>17</v>
      </c>
      <c r="J109" s="221" t="s">
        <v>17</v>
      </c>
      <c r="K109" s="92"/>
      <c r="L109" s="541"/>
      <c r="M109" s="542"/>
      <c r="N109" s="525">
        <f>H114+H78</f>
        <v>0</v>
      </c>
      <c r="O109" s="81"/>
      <c r="P109" s="13"/>
    </row>
    <row r="110" spans="3:16" x14ac:dyDescent="0.35">
      <c r="C110" s="49" t="s">
        <v>548</v>
      </c>
      <c r="D110" s="661" t="s">
        <v>549</v>
      </c>
      <c r="E110" s="660"/>
      <c r="F110" s="660"/>
      <c r="G110" s="660"/>
      <c r="H110" s="221" t="s">
        <v>17</v>
      </c>
      <c r="I110" s="221" t="s">
        <v>17</v>
      </c>
      <c r="J110" s="221" t="s">
        <v>17</v>
      </c>
      <c r="K110" s="92"/>
      <c r="L110" s="541"/>
      <c r="M110" s="542"/>
      <c r="N110" s="543">
        <f>N109*0.08</f>
        <v>0</v>
      </c>
      <c r="O110" s="81"/>
      <c r="P110" s="13"/>
    </row>
    <row r="111" spans="3:16" x14ac:dyDescent="0.35">
      <c r="C111" s="624" t="s">
        <v>550</v>
      </c>
      <c r="D111" s="624"/>
      <c r="E111" s="624"/>
      <c r="F111" s="624"/>
      <c r="G111" s="624"/>
      <c r="H111" s="232">
        <f>SUM(H109:H110)</f>
        <v>0</v>
      </c>
      <c r="I111" s="232">
        <f t="shared" ref="I111:J111" si="9">SUM(I109:I110)</f>
        <v>0</v>
      </c>
      <c r="J111" s="232">
        <f t="shared" si="9"/>
        <v>0</v>
      </c>
      <c r="K111" s="55"/>
      <c r="L111" s="524"/>
      <c r="M111" s="542"/>
      <c r="N111" s="543"/>
      <c r="O111" s="547"/>
      <c r="P111" s="13"/>
    </row>
    <row r="112" spans="3:16" x14ac:dyDescent="0.35">
      <c r="C112" s="662"/>
      <c r="D112" s="663"/>
      <c r="E112" s="663"/>
      <c r="F112" s="663"/>
      <c r="G112" s="664"/>
      <c r="H112" s="222"/>
      <c r="I112" s="93"/>
      <c r="J112" s="94"/>
      <c r="K112" s="95"/>
      <c r="L112" s="544"/>
      <c r="M112" s="543"/>
      <c r="N112" s="543">
        <f>H95+H90+H62+H56+H55+H35</f>
        <v>0</v>
      </c>
      <c r="O112" s="548"/>
      <c r="P112" s="13"/>
    </row>
    <row r="113" spans="3:16" x14ac:dyDescent="0.35">
      <c r="C113" s="665" t="s">
        <v>551</v>
      </c>
      <c r="D113" s="665"/>
      <c r="E113" s="665"/>
      <c r="F113" s="665"/>
      <c r="G113" s="665"/>
      <c r="H113" s="145">
        <f>SUM(H111,H105,H90,H67,H40,H27)</f>
        <v>0</v>
      </c>
      <c r="I113" s="145">
        <f>SUM(I111,I105,I90,I67,I40,I27)</f>
        <v>0</v>
      </c>
      <c r="J113" s="145">
        <f>SUM(J111,J105,J90,J67,J40,J27)</f>
        <v>0</v>
      </c>
      <c r="K113" s="96"/>
      <c r="L113" s="545">
        <f>0.55*H114/100</f>
        <v>0</v>
      </c>
      <c r="M113" s="546"/>
      <c r="N113" s="537" t="e">
        <f>H103+H97+H94+H78+H75+H72+#REF!+#REF!+#REF!+H44+H34+H30</f>
        <v>#REF!</v>
      </c>
      <c r="O113" s="81"/>
      <c r="P113" s="13"/>
    </row>
    <row r="114" spans="3:16" x14ac:dyDescent="0.35">
      <c r="C114" s="665" t="s">
        <v>552</v>
      </c>
      <c r="D114" s="665"/>
      <c r="E114" s="665"/>
      <c r="F114" s="665"/>
      <c r="G114" s="665"/>
      <c r="H114" s="146">
        <f>SUM(H24,H25,H26,H40,H72,H75,H95)</f>
        <v>0</v>
      </c>
      <c r="I114" s="146">
        <f>SUM(I24,I25,I26,I40,I72,I75,I95)</f>
        <v>0</v>
      </c>
      <c r="J114" s="146">
        <f>SUM(J24,J25,J26,J40,J72,J75,J95)</f>
        <v>0</v>
      </c>
      <c r="K114" s="97"/>
      <c r="L114" s="100"/>
      <c r="M114" s="38"/>
      <c r="N114" s="98"/>
      <c r="O114" s="99"/>
      <c r="P114" s="38"/>
    </row>
    <row r="115" spans="3:16" x14ac:dyDescent="0.35">
      <c r="C115" s="667"/>
      <c r="D115" s="667"/>
      <c r="E115" s="667"/>
      <c r="F115" s="667"/>
      <c r="G115" s="667"/>
      <c r="H115" s="578"/>
      <c r="I115" s="578"/>
      <c r="J115" s="578"/>
      <c r="K115" s="97"/>
      <c r="L115" s="100"/>
      <c r="M115" s="38"/>
      <c r="N115" s="99">
        <f>J115+J116</f>
        <v>0</v>
      </c>
      <c r="O115" s="99"/>
      <c r="P115" s="38"/>
    </row>
    <row r="116" spans="3:16" x14ac:dyDescent="0.35">
      <c r="C116" s="667"/>
      <c r="D116" s="667"/>
      <c r="E116" s="667"/>
      <c r="F116" s="667"/>
      <c r="G116" s="667"/>
      <c r="H116" s="578"/>
      <c r="I116" s="578"/>
      <c r="J116" s="578"/>
      <c r="K116" s="97"/>
      <c r="L116" s="100"/>
      <c r="M116" s="38"/>
      <c r="N116" s="99">
        <f>H94+H90+H40+H57+H62+H55+H56</f>
        <v>0</v>
      </c>
      <c r="O116" s="99"/>
      <c r="P116" s="38"/>
    </row>
    <row r="117" spans="3:16" x14ac:dyDescent="0.35">
      <c r="C117" s="590" t="s">
        <v>553</v>
      </c>
      <c r="D117" s="590"/>
      <c r="E117" s="101"/>
      <c r="F117" s="13"/>
      <c r="G117" s="13"/>
      <c r="H117" s="223"/>
      <c r="I117" s="590" t="s">
        <v>554</v>
      </c>
      <c r="J117" s="590"/>
      <c r="K117" s="102"/>
      <c r="L117" s="107"/>
      <c r="M117" s="38"/>
      <c r="N117" s="103"/>
      <c r="O117" s="38"/>
      <c r="P117" s="38"/>
    </row>
    <row r="118" spans="3:16" x14ac:dyDescent="0.35">
      <c r="C118" s="104"/>
      <c r="D118" s="372"/>
      <c r="E118" s="101"/>
      <c r="F118" s="13"/>
      <c r="G118" s="13"/>
      <c r="H118" s="223"/>
      <c r="I118" s="666"/>
      <c r="J118" s="666"/>
      <c r="K118" s="102"/>
      <c r="L118" s="107"/>
      <c r="M118" s="38"/>
      <c r="N118" s="103"/>
      <c r="O118" s="38"/>
      <c r="P118" s="38"/>
    </row>
    <row r="119" spans="3:16" x14ac:dyDescent="0.35">
      <c r="C119" s="104"/>
      <c r="D119" s="104"/>
      <c r="E119" s="101"/>
      <c r="F119" s="13"/>
      <c r="G119" s="13"/>
      <c r="H119" s="223"/>
      <c r="I119" s="14"/>
      <c r="J119" s="101"/>
      <c r="K119" s="102"/>
      <c r="L119" s="107"/>
      <c r="M119" s="38"/>
      <c r="N119" s="103"/>
      <c r="O119" s="38"/>
      <c r="P119" s="38"/>
    </row>
    <row r="120" spans="3:16" x14ac:dyDescent="0.35">
      <c r="C120" s="104"/>
      <c r="D120" s="104"/>
      <c r="E120" s="101"/>
      <c r="F120" s="13"/>
      <c r="G120" s="13"/>
      <c r="H120" s="224"/>
      <c r="I120" s="105">
        <f>H113-H97</f>
        <v>0</v>
      </c>
      <c r="J120" s="106">
        <f>I121+H97</f>
        <v>0</v>
      </c>
      <c r="K120" s="107"/>
      <c r="L120" s="107"/>
      <c r="M120" s="38"/>
      <c r="N120" s="38"/>
      <c r="O120" s="38"/>
      <c r="P120" s="38"/>
    </row>
    <row r="121" spans="3:16" x14ac:dyDescent="0.35">
      <c r="C121" s="104"/>
      <c r="D121" s="104"/>
      <c r="E121" s="101"/>
      <c r="F121" s="13"/>
      <c r="G121" s="13"/>
      <c r="H121" s="224" t="s">
        <v>555</v>
      </c>
      <c r="I121" s="105">
        <f>I120*1.19</f>
        <v>0</v>
      </c>
      <c r="J121" s="106">
        <f>I120*0.19</f>
        <v>0</v>
      </c>
      <c r="K121" s="107"/>
      <c r="L121" s="107"/>
      <c r="M121" s="38"/>
      <c r="N121" s="38"/>
      <c r="O121" s="38"/>
      <c r="P121" s="38"/>
    </row>
    <row r="122" spans="3:16" x14ac:dyDescent="0.35">
      <c r="C122" s="104"/>
      <c r="D122" s="104"/>
      <c r="E122" s="101"/>
      <c r="F122" s="13"/>
      <c r="G122" s="13"/>
      <c r="H122" s="225"/>
      <c r="I122" s="108"/>
      <c r="J122" s="109"/>
      <c r="K122" s="107"/>
      <c r="L122" s="107"/>
      <c r="M122" s="38"/>
      <c r="N122" s="38"/>
      <c r="O122" s="38"/>
      <c r="P122" s="38"/>
    </row>
    <row r="123" spans="3:16" x14ac:dyDescent="0.35">
      <c r="C123" s="104"/>
      <c r="D123" s="104"/>
      <c r="E123" s="101"/>
      <c r="F123" s="13"/>
      <c r="G123" s="13"/>
      <c r="H123" s="213"/>
      <c r="I123" s="14"/>
      <c r="J123" s="102"/>
      <c r="K123" s="102"/>
      <c r="L123" s="107"/>
      <c r="M123" s="38"/>
      <c r="N123" s="38"/>
      <c r="O123" s="38"/>
      <c r="P123" s="38"/>
    </row>
    <row r="124" spans="3:16" x14ac:dyDescent="0.35">
      <c r="C124" s="101"/>
      <c r="D124" s="101"/>
      <c r="E124" s="101"/>
      <c r="F124" s="13"/>
      <c r="G124" s="13"/>
      <c r="H124" s="213"/>
      <c r="I124" s="110"/>
      <c r="J124" s="111"/>
      <c r="K124" s="112"/>
      <c r="L124" s="392"/>
      <c r="M124" s="38"/>
      <c r="N124" s="99"/>
      <c r="O124" s="38"/>
      <c r="P124" s="38"/>
    </row>
    <row r="125" spans="3:16" x14ac:dyDescent="0.35">
      <c r="C125" s="13"/>
      <c r="D125" s="13"/>
      <c r="E125" s="13"/>
      <c r="F125" s="13"/>
      <c r="G125" s="13"/>
      <c r="H125" s="213"/>
      <c r="I125" s="113"/>
      <c r="J125" s="15"/>
      <c r="K125" s="16"/>
      <c r="L125" s="383"/>
      <c r="M125" s="38"/>
      <c r="N125" s="38"/>
      <c r="O125" s="38"/>
      <c r="P125" s="38"/>
    </row>
    <row r="126" spans="3:16" x14ac:dyDescent="0.35">
      <c r="C126" s="604" t="str">
        <f>N2</f>
        <v>Devizul obiectului I: COLECTOR CANALIZARE MENAJERA IN LOC. MÂNĂSTIRE</v>
      </c>
      <c r="D126" s="604"/>
      <c r="E126" s="604"/>
      <c r="F126" s="604"/>
      <c r="G126" s="604"/>
      <c r="H126" s="604"/>
      <c r="I126" s="604"/>
      <c r="J126" s="604"/>
      <c r="K126" s="91"/>
      <c r="L126" s="391"/>
      <c r="M126" s="38"/>
      <c r="N126" s="38"/>
      <c r="O126" s="38"/>
      <c r="P126" s="38"/>
    </row>
    <row r="127" spans="3:16" ht="15.75" customHeight="1" x14ac:dyDescent="0.35">
      <c r="C127" s="606" t="str">
        <f>C10</f>
        <v>în mii lei/mii euro la cursul 4,5988 lei/euro; BNR 23.10.2017</v>
      </c>
      <c r="D127" s="606"/>
      <c r="E127" s="606"/>
      <c r="F127" s="606"/>
      <c r="G127" s="606"/>
      <c r="H127" s="606"/>
      <c r="I127" s="114"/>
      <c r="J127" s="115" t="str">
        <f>J11</f>
        <v>H.G. 907/2016</v>
      </c>
      <c r="K127" s="116"/>
      <c r="L127" s="392"/>
      <c r="M127" s="13"/>
      <c r="N127" s="13"/>
      <c r="O127" s="13"/>
      <c r="P127" s="13"/>
    </row>
    <row r="128" spans="3:16" x14ac:dyDescent="0.35">
      <c r="C128" s="607" t="s">
        <v>430</v>
      </c>
      <c r="D128" s="607" t="s">
        <v>431</v>
      </c>
      <c r="E128" s="608"/>
      <c r="F128" s="608"/>
      <c r="G128" s="608"/>
      <c r="H128" s="607" t="s">
        <v>432</v>
      </c>
      <c r="I128" s="609" t="s">
        <v>433</v>
      </c>
      <c r="J128" s="610" t="s">
        <v>434</v>
      </c>
      <c r="K128" s="117"/>
      <c r="L128" s="393"/>
      <c r="M128" s="13"/>
      <c r="N128" s="13"/>
      <c r="O128" s="13"/>
      <c r="P128" s="13"/>
    </row>
    <row r="129" spans="3:16" x14ac:dyDescent="0.35">
      <c r="C129" s="607"/>
      <c r="D129" s="608"/>
      <c r="E129" s="608"/>
      <c r="F129" s="608"/>
      <c r="G129" s="608"/>
      <c r="H129" s="607"/>
      <c r="I129" s="609"/>
      <c r="J129" s="610"/>
      <c r="K129" s="117"/>
      <c r="L129" s="393"/>
      <c r="M129" s="13"/>
      <c r="N129" s="116"/>
      <c r="O129" s="13"/>
      <c r="P129" s="13"/>
    </row>
    <row r="130" spans="3:16" x14ac:dyDescent="0.35">
      <c r="C130" s="607"/>
      <c r="D130" s="608"/>
      <c r="E130" s="608"/>
      <c r="F130" s="608"/>
      <c r="G130" s="608"/>
      <c r="H130" s="203" t="s">
        <v>435</v>
      </c>
      <c r="I130" s="118" t="s">
        <v>435</v>
      </c>
      <c r="J130" s="118" t="s">
        <v>435</v>
      </c>
      <c r="K130" s="42"/>
      <c r="L130" s="394"/>
      <c r="M130" s="13"/>
      <c r="N130" s="116"/>
      <c r="O130" s="13"/>
      <c r="P130" s="13"/>
    </row>
    <row r="131" spans="3:16" x14ac:dyDescent="0.35">
      <c r="C131" s="119">
        <v>1</v>
      </c>
      <c r="D131" s="608">
        <v>2</v>
      </c>
      <c r="E131" s="608"/>
      <c r="F131" s="608"/>
      <c r="G131" s="608"/>
      <c r="H131" s="203">
        <v>3</v>
      </c>
      <c r="I131" s="120">
        <v>5</v>
      </c>
      <c r="J131" s="121">
        <v>6</v>
      </c>
      <c r="K131" s="122"/>
      <c r="L131" s="395"/>
      <c r="M131" s="13"/>
      <c r="N131" s="116"/>
      <c r="O131" s="13"/>
      <c r="P131" s="13"/>
    </row>
    <row r="132" spans="3:16" x14ac:dyDescent="0.35">
      <c r="C132" s="593" t="s">
        <v>556</v>
      </c>
      <c r="D132" s="593"/>
      <c r="E132" s="593"/>
      <c r="F132" s="593"/>
      <c r="G132" s="593"/>
      <c r="H132" s="593"/>
      <c r="I132" s="593"/>
      <c r="J132" s="593"/>
      <c r="K132" s="90"/>
      <c r="L132" s="390"/>
      <c r="M132" s="13"/>
      <c r="N132" s="16"/>
      <c r="O132" s="13"/>
      <c r="P132" s="13"/>
    </row>
    <row r="133" spans="3:16" x14ac:dyDescent="0.35">
      <c r="C133" s="123">
        <v>1</v>
      </c>
      <c r="D133" s="591" t="s">
        <v>563</v>
      </c>
      <c r="E133" s="591"/>
      <c r="F133" s="591"/>
      <c r="G133" s="591"/>
      <c r="H133" s="227">
        <f>SUM(H134:H137)</f>
        <v>0</v>
      </c>
      <c r="I133" s="227">
        <f t="shared" ref="I133:J133" si="10">SUM(I134:I137)</f>
        <v>0</v>
      </c>
      <c r="J133" s="227">
        <f t="shared" si="10"/>
        <v>0</v>
      </c>
      <c r="K133" s="126"/>
      <c r="L133" s="396"/>
      <c r="M133" s="13"/>
      <c r="N133" s="13"/>
      <c r="O133" s="13"/>
      <c r="P133" s="13"/>
    </row>
    <row r="134" spans="3:16" ht="27.75" customHeight="1" x14ac:dyDescent="0.35">
      <c r="C134" s="127">
        <v>1.1000000000000001</v>
      </c>
      <c r="D134" s="600" t="s">
        <v>564</v>
      </c>
      <c r="E134" s="600"/>
      <c r="F134" s="600"/>
      <c r="G134" s="600"/>
      <c r="H134" s="227">
        <f>'Deviz detaliat'!G9/1000</f>
        <v>0</v>
      </c>
      <c r="I134" s="128">
        <f>H134*0.19</f>
        <v>0</v>
      </c>
      <c r="J134" s="125">
        <f>H134+I134</f>
        <v>0</v>
      </c>
      <c r="K134" s="126"/>
      <c r="L134" s="396"/>
      <c r="M134" s="13"/>
      <c r="N134" s="13"/>
      <c r="O134" s="13"/>
      <c r="P134" s="13"/>
    </row>
    <row r="135" spans="3:16" x14ac:dyDescent="0.35">
      <c r="C135" s="127">
        <v>1.2</v>
      </c>
      <c r="D135" s="601" t="s">
        <v>565</v>
      </c>
      <c r="E135" s="601"/>
      <c r="F135" s="601"/>
      <c r="G135" s="601"/>
      <c r="H135" s="227">
        <f>'Deviz detaliat'!G16/1000</f>
        <v>0</v>
      </c>
      <c r="I135" s="128">
        <f>H135*0.19</f>
        <v>0</v>
      </c>
      <c r="J135" s="125">
        <f>H135+I135</f>
        <v>0</v>
      </c>
      <c r="K135" s="129"/>
      <c r="L135" s="397"/>
      <c r="M135" s="13"/>
      <c r="N135" s="13"/>
      <c r="O135" s="71"/>
      <c r="P135" s="13"/>
    </row>
    <row r="136" spans="3:16" x14ac:dyDescent="0.35">
      <c r="C136" s="127">
        <v>1.3</v>
      </c>
      <c r="D136" s="601" t="s">
        <v>566</v>
      </c>
      <c r="E136" s="601"/>
      <c r="F136" s="601"/>
      <c r="G136" s="601"/>
      <c r="H136" s="226" t="s">
        <v>17</v>
      </c>
      <c r="I136" s="226" t="s">
        <v>17</v>
      </c>
      <c r="J136" s="226" t="s">
        <v>17</v>
      </c>
      <c r="K136" s="126"/>
      <c r="L136" s="396"/>
      <c r="M136" s="13"/>
      <c r="N136" s="13"/>
      <c r="O136" s="71"/>
      <c r="P136" s="13"/>
    </row>
    <row r="137" spans="3:16" x14ac:dyDescent="0.35">
      <c r="C137" s="127">
        <v>1.4</v>
      </c>
      <c r="D137" s="601" t="s">
        <v>567</v>
      </c>
      <c r="E137" s="601"/>
      <c r="F137" s="601"/>
      <c r="G137" s="601"/>
      <c r="H137" s="227">
        <f>'Deviz detaliat'!G22/1000</f>
        <v>0</v>
      </c>
      <c r="I137" s="128">
        <f>H137*0.19</f>
        <v>0</v>
      </c>
      <c r="J137" s="125">
        <f>H137+I137</f>
        <v>0</v>
      </c>
      <c r="K137" s="126"/>
      <c r="L137" s="396"/>
      <c r="M137" s="13"/>
      <c r="N137" s="13"/>
      <c r="O137" s="13"/>
      <c r="P137" s="13"/>
    </row>
    <row r="138" spans="3:16" x14ac:dyDescent="0.35">
      <c r="C138" s="130"/>
      <c r="D138" s="602" t="s">
        <v>557</v>
      </c>
      <c r="E138" s="602"/>
      <c r="F138" s="602"/>
      <c r="G138" s="602"/>
      <c r="H138" s="228">
        <f>H133</f>
        <v>0</v>
      </c>
      <c r="I138" s="228">
        <f t="shared" ref="I138:J138" si="11">I133</f>
        <v>0</v>
      </c>
      <c r="J138" s="228">
        <f t="shared" si="11"/>
        <v>0</v>
      </c>
      <c r="K138" s="131"/>
      <c r="L138" s="398"/>
      <c r="M138" s="13"/>
      <c r="N138" s="71"/>
      <c r="O138" s="13"/>
      <c r="P138" s="13"/>
    </row>
    <row r="139" spans="3:16" x14ac:dyDescent="0.35">
      <c r="C139" s="593" t="s">
        <v>558</v>
      </c>
      <c r="D139" s="593"/>
      <c r="E139" s="593"/>
      <c r="F139" s="593"/>
      <c r="G139" s="593"/>
      <c r="H139" s="593"/>
      <c r="I139" s="593"/>
      <c r="J139" s="593"/>
      <c r="K139" s="90"/>
      <c r="L139" s="390"/>
      <c r="M139" s="13"/>
      <c r="N139" s="71"/>
      <c r="O139" s="13"/>
      <c r="P139" s="13"/>
    </row>
    <row r="140" spans="3:16" x14ac:dyDescent="0.35">
      <c r="C140" s="123">
        <v>2</v>
      </c>
      <c r="D140" s="591" t="s">
        <v>568</v>
      </c>
      <c r="E140" s="591"/>
      <c r="F140" s="591"/>
      <c r="G140" s="591"/>
      <c r="H140" s="227">
        <f>'Deviz detaliat'!G26/1000</f>
        <v>0</v>
      </c>
      <c r="I140" s="125">
        <f t="shared" ref="I140" si="12">H140*0.19</f>
        <v>0</v>
      </c>
      <c r="J140" s="124">
        <f t="shared" ref="J140" si="13">H140+I140</f>
        <v>0</v>
      </c>
      <c r="K140" s="126"/>
      <c r="L140" s="396"/>
      <c r="M140" s="13"/>
      <c r="N140" s="71"/>
      <c r="O140" s="13"/>
      <c r="P140" s="13"/>
    </row>
    <row r="141" spans="3:16" x14ac:dyDescent="0.35">
      <c r="C141" s="132"/>
      <c r="D141" s="592" t="s">
        <v>559</v>
      </c>
      <c r="E141" s="592"/>
      <c r="F141" s="592"/>
      <c r="G141" s="592"/>
      <c r="H141" s="135">
        <f>SUM(H140)</f>
        <v>0</v>
      </c>
      <c r="I141" s="133">
        <f t="shared" ref="I141:J141" si="14">SUM(I140)</f>
        <v>0</v>
      </c>
      <c r="J141" s="133">
        <f t="shared" si="14"/>
        <v>0</v>
      </c>
      <c r="K141" s="54"/>
      <c r="L141" s="390"/>
      <c r="M141" s="13"/>
      <c r="N141" s="71"/>
      <c r="O141" s="13"/>
      <c r="P141" s="13"/>
    </row>
    <row r="142" spans="3:16" x14ac:dyDescent="0.35">
      <c r="C142" s="593" t="s">
        <v>560</v>
      </c>
      <c r="D142" s="593"/>
      <c r="E142" s="593"/>
      <c r="F142" s="593"/>
      <c r="G142" s="593"/>
      <c r="H142" s="593"/>
      <c r="I142" s="593"/>
      <c r="J142" s="593"/>
      <c r="K142" s="90"/>
      <c r="L142" s="390"/>
      <c r="M142" s="13"/>
      <c r="N142" s="71"/>
      <c r="O142" s="13"/>
      <c r="P142" s="13"/>
    </row>
    <row r="143" spans="3:16" ht="18.75" customHeight="1" x14ac:dyDescent="0.35">
      <c r="C143" s="123">
        <v>4.3</v>
      </c>
      <c r="D143" s="591" t="s">
        <v>569</v>
      </c>
      <c r="E143" s="591"/>
      <c r="F143" s="591"/>
      <c r="G143" s="591"/>
      <c r="H143" s="227">
        <f>'Deviz detaliat'!G28/1000</f>
        <v>0</v>
      </c>
      <c r="I143" s="125">
        <f t="shared" ref="I143" si="15">H143*0.19</f>
        <v>0</v>
      </c>
      <c r="J143" s="124">
        <f t="shared" ref="J143" si="16">H143+I143</f>
        <v>0</v>
      </c>
      <c r="K143" s="126"/>
      <c r="L143" s="396"/>
      <c r="M143" s="13"/>
      <c r="N143" s="71"/>
      <c r="O143" s="13"/>
      <c r="P143" s="13"/>
    </row>
    <row r="144" spans="3:16" ht="27" customHeight="1" x14ac:dyDescent="0.35">
      <c r="C144" s="123">
        <v>4.4000000000000004</v>
      </c>
      <c r="D144" s="594" t="s">
        <v>570</v>
      </c>
      <c r="E144" s="594"/>
      <c r="F144" s="594"/>
      <c r="G144" s="594"/>
      <c r="H144" s="226" t="s">
        <v>17</v>
      </c>
      <c r="I144" s="226" t="s">
        <v>17</v>
      </c>
      <c r="J144" s="226" t="s">
        <v>17</v>
      </c>
      <c r="K144" s="129"/>
      <c r="L144" s="397"/>
      <c r="M144" s="13"/>
      <c r="N144" s="71"/>
      <c r="O144" s="13"/>
      <c r="P144" s="13"/>
    </row>
    <row r="145" spans="3:16" x14ac:dyDescent="0.35">
      <c r="C145" s="123">
        <v>4.5</v>
      </c>
      <c r="D145" s="591" t="s">
        <v>523</v>
      </c>
      <c r="E145" s="591"/>
      <c r="F145" s="591"/>
      <c r="G145" s="591"/>
      <c r="H145" s="226" t="str">
        <f>H85</f>
        <v>-</v>
      </c>
      <c r="I145" s="226" t="str">
        <f t="shared" ref="I145:J146" si="17">I85</f>
        <v>-</v>
      </c>
      <c r="J145" s="226" t="str">
        <f t="shared" si="17"/>
        <v>-</v>
      </c>
      <c r="K145" s="126"/>
      <c r="L145" s="396"/>
      <c r="M145" s="13"/>
      <c r="N145" s="71"/>
      <c r="O145" s="13"/>
      <c r="P145" s="13"/>
    </row>
    <row r="146" spans="3:16" x14ac:dyDescent="0.35">
      <c r="C146" s="123">
        <v>4.5999999999999996</v>
      </c>
      <c r="D146" s="595" t="s">
        <v>525</v>
      </c>
      <c r="E146" s="596"/>
      <c r="F146" s="596"/>
      <c r="G146" s="597"/>
      <c r="H146" s="226" t="str">
        <f>H86</f>
        <v>-</v>
      </c>
      <c r="I146" s="226" t="str">
        <f t="shared" si="17"/>
        <v>-</v>
      </c>
      <c r="J146" s="226" t="str">
        <f t="shared" si="17"/>
        <v>-</v>
      </c>
      <c r="K146" s="126"/>
      <c r="L146" s="396"/>
      <c r="M146" s="13"/>
      <c r="N146" s="71"/>
      <c r="O146" s="13"/>
      <c r="P146" s="13"/>
    </row>
    <row r="147" spans="3:16" x14ac:dyDescent="0.35">
      <c r="C147" s="134"/>
      <c r="D147" s="598" t="s">
        <v>561</v>
      </c>
      <c r="E147" s="598"/>
      <c r="F147" s="598"/>
      <c r="G147" s="598"/>
      <c r="H147" s="135">
        <f>SUM(H143:H146)</f>
        <v>0</v>
      </c>
      <c r="I147" s="135">
        <f t="shared" ref="I147:J147" si="18">SUM(I143:I146)</f>
        <v>0</v>
      </c>
      <c r="J147" s="135">
        <f t="shared" si="18"/>
        <v>0</v>
      </c>
      <c r="K147" s="136"/>
      <c r="L147" s="395"/>
      <c r="M147" s="13"/>
      <c r="N147" s="71"/>
      <c r="O147" s="13"/>
      <c r="P147" s="13"/>
    </row>
    <row r="148" spans="3:16" x14ac:dyDescent="0.35">
      <c r="C148" s="137"/>
      <c r="D148" s="599" t="s">
        <v>562</v>
      </c>
      <c r="E148" s="599"/>
      <c r="F148" s="599"/>
      <c r="G148" s="599"/>
      <c r="H148" s="229">
        <f>SUM(H147,H141,H138)</f>
        <v>0</v>
      </c>
      <c r="I148" s="147">
        <f t="shared" ref="I148:J148" si="19">SUM(I147,I141,I138)</f>
        <v>0</v>
      </c>
      <c r="J148" s="147">
        <f t="shared" si="19"/>
        <v>0</v>
      </c>
      <c r="K148" s="138"/>
      <c r="L148" s="399"/>
      <c r="M148" s="13"/>
      <c r="N148" s="71"/>
      <c r="O148" s="13"/>
      <c r="P148" s="13"/>
    </row>
    <row r="149" spans="3:16" x14ac:dyDescent="0.35">
      <c r="C149" s="90"/>
      <c r="D149" s="17"/>
      <c r="E149" s="17"/>
      <c r="F149" s="17"/>
      <c r="G149" s="17"/>
      <c r="H149" s="230"/>
      <c r="I149" s="140"/>
      <c r="J149" s="139"/>
      <c r="K149" s="141"/>
      <c r="L149" s="399"/>
      <c r="M149" s="13"/>
      <c r="N149" s="71"/>
      <c r="O149" s="13"/>
      <c r="P149" s="13"/>
    </row>
    <row r="150" spans="3:16" x14ac:dyDescent="0.35">
      <c r="C150" s="13"/>
      <c r="D150" s="13"/>
      <c r="E150" s="13"/>
      <c r="F150" s="13"/>
      <c r="G150" s="13"/>
      <c r="H150" s="213"/>
      <c r="I150" s="113"/>
      <c r="J150" s="15"/>
      <c r="K150" s="16"/>
      <c r="L150" s="383"/>
      <c r="M150" s="38"/>
      <c r="N150" s="71"/>
      <c r="O150" s="38"/>
      <c r="P150" s="38"/>
    </row>
    <row r="151" spans="3:16" x14ac:dyDescent="0.35">
      <c r="C151" s="590" t="s">
        <v>553</v>
      </c>
      <c r="D151" s="590"/>
      <c r="E151" s="101"/>
      <c r="F151" s="13"/>
      <c r="G151" s="13"/>
      <c r="H151" s="213"/>
      <c r="I151" s="590" t="s">
        <v>554</v>
      </c>
      <c r="J151" s="590"/>
      <c r="K151" s="102"/>
      <c r="L151" s="107"/>
      <c r="M151" s="38"/>
      <c r="N151" s="71"/>
      <c r="O151" s="38"/>
      <c r="P151" s="38"/>
    </row>
    <row r="152" spans="3:16" x14ac:dyDescent="0.35">
      <c r="D152" s="373"/>
      <c r="I152" s="589" t="s">
        <v>655</v>
      </c>
      <c r="J152" s="589"/>
      <c r="M152" s="382"/>
      <c r="N152" s="382"/>
      <c r="O152" s="382"/>
    </row>
    <row r="153" spans="3:16" x14ac:dyDescent="0.35">
      <c r="M153" s="382"/>
      <c r="N153" s="382"/>
      <c r="O153" s="382"/>
    </row>
    <row r="154" spans="3:16" x14ac:dyDescent="0.35">
      <c r="M154" s="382"/>
      <c r="N154" s="382"/>
      <c r="O154" s="382"/>
    </row>
    <row r="155" spans="3:16" x14ac:dyDescent="0.35">
      <c r="C155" s="604" t="str">
        <f>N3</f>
        <v xml:space="preserve">Devizul obiectului II:   RACORDURI CANALIZARE LOCUITORI </v>
      </c>
      <c r="D155" s="604"/>
      <c r="E155" s="604"/>
      <c r="F155" s="604"/>
      <c r="G155" s="604"/>
      <c r="H155" s="604"/>
      <c r="I155" s="604"/>
      <c r="J155" s="604"/>
      <c r="M155" s="382"/>
      <c r="N155" s="382"/>
      <c r="O155" s="382"/>
    </row>
    <row r="156" spans="3:16" x14ac:dyDescent="0.35">
      <c r="C156" s="605" t="str">
        <f>C10</f>
        <v>în mii lei/mii euro la cursul 4,5988 lei/euro; BNR 23.10.2017</v>
      </c>
      <c r="D156" s="606"/>
      <c r="E156" s="606"/>
      <c r="F156" s="606"/>
      <c r="G156" s="606"/>
      <c r="H156" s="606"/>
      <c r="I156" s="114"/>
      <c r="J156" s="115" t="str">
        <f>J11</f>
        <v>H.G. 907/2016</v>
      </c>
      <c r="M156" s="382"/>
      <c r="N156" s="382"/>
      <c r="O156" s="382"/>
    </row>
    <row r="157" spans="3:16" x14ac:dyDescent="0.35">
      <c r="C157" s="607" t="s">
        <v>430</v>
      </c>
      <c r="D157" s="607" t="s">
        <v>431</v>
      </c>
      <c r="E157" s="608"/>
      <c r="F157" s="608"/>
      <c r="G157" s="608"/>
      <c r="H157" s="607" t="s">
        <v>432</v>
      </c>
      <c r="I157" s="609" t="s">
        <v>433</v>
      </c>
      <c r="J157" s="610" t="s">
        <v>434</v>
      </c>
      <c r="M157" s="382"/>
      <c r="N157" s="382"/>
      <c r="O157" s="382"/>
    </row>
    <row r="158" spans="3:16" x14ac:dyDescent="0.35">
      <c r="C158" s="607"/>
      <c r="D158" s="608"/>
      <c r="E158" s="608"/>
      <c r="F158" s="608"/>
      <c r="G158" s="608"/>
      <c r="H158" s="607"/>
      <c r="I158" s="609"/>
      <c r="J158" s="610"/>
      <c r="M158" s="382"/>
      <c r="N158" s="382"/>
      <c r="O158" s="382"/>
    </row>
    <row r="159" spans="3:16" x14ac:dyDescent="0.35">
      <c r="C159" s="607"/>
      <c r="D159" s="608"/>
      <c r="E159" s="608"/>
      <c r="F159" s="608"/>
      <c r="G159" s="608"/>
      <c r="H159" s="203" t="s">
        <v>435</v>
      </c>
      <c r="I159" s="203" t="s">
        <v>435</v>
      </c>
      <c r="J159" s="203" t="s">
        <v>435</v>
      </c>
      <c r="M159" s="382"/>
      <c r="N159" s="382"/>
      <c r="O159" s="382"/>
    </row>
    <row r="160" spans="3:16" x14ac:dyDescent="0.35">
      <c r="C160" s="204">
        <v>1</v>
      </c>
      <c r="D160" s="608">
        <v>2</v>
      </c>
      <c r="E160" s="608"/>
      <c r="F160" s="608"/>
      <c r="G160" s="608"/>
      <c r="H160" s="203">
        <v>3</v>
      </c>
      <c r="I160" s="205">
        <v>5</v>
      </c>
      <c r="J160" s="206">
        <v>6</v>
      </c>
      <c r="M160" s="382"/>
      <c r="N160" s="382"/>
      <c r="O160" s="382"/>
    </row>
    <row r="161" spans="3:15" x14ac:dyDescent="0.35">
      <c r="C161" s="593" t="s">
        <v>556</v>
      </c>
      <c r="D161" s="593"/>
      <c r="E161" s="593"/>
      <c r="F161" s="593"/>
      <c r="G161" s="593"/>
      <c r="H161" s="593"/>
      <c r="I161" s="593"/>
      <c r="J161" s="593"/>
      <c r="M161" s="382"/>
      <c r="N161" s="382"/>
      <c r="O161" s="382"/>
    </row>
    <row r="162" spans="3:15" x14ac:dyDescent="0.35">
      <c r="C162" s="123">
        <v>1</v>
      </c>
      <c r="D162" s="591" t="s">
        <v>563</v>
      </c>
      <c r="E162" s="591"/>
      <c r="F162" s="591"/>
      <c r="G162" s="591"/>
      <c r="H162" s="227">
        <f>SUM(H163:H166)</f>
        <v>0</v>
      </c>
      <c r="I162" s="227">
        <f t="shared" ref="I162" si="20">SUM(I163:I166)</f>
        <v>0</v>
      </c>
      <c r="J162" s="227">
        <f t="shared" ref="J162" si="21">SUM(J163:J166)</f>
        <v>0</v>
      </c>
      <c r="M162" s="382"/>
      <c r="N162" s="382"/>
      <c r="O162" s="382"/>
    </row>
    <row r="163" spans="3:15" x14ac:dyDescent="0.35">
      <c r="C163" s="127">
        <v>1.1000000000000001</v>
      </c>
      <c r="D163" s="600" t="s">
        <v>564</v>
      </c>
      <c r="E163" s="600"/>
      <c r="F163" s="600"/>
      <c r="G163" s="600"/>
      <c r="H163" s="227">
        <f>'Deviz detaliat'!G31/1000</f>
        <v>0</v>
      </c>
      <c r="I163" s="128">
        <f>H163*0.19</f>
        <v>0</v>
      </c>
      <c r="J163" s="125">
        <f>H163+I163</f>
        <v>0</v>
      </c>
      <c r="M163" s="382"/>
      <c r="N163" s="382"/>
      <c r="O163" s="382"/>
    </row>
    <row r="164" spans="3:15" x14ac:dyDescent="0.35">
      <c r="C164" s="127">
        <v>1.2</v>
      </c>
      <c r="D164" s="601" t="s">
        <v>565</v>
      </c>
      <c r="E164" s="601"/>
      <c r="F164" s="601"/>
      <c r="G164" s="601"/>
      <c r="H164" s="227">
        <f>'Deviz detaliat'!G34/1000</f>
        <v>0</v>
      </c>
      <c r="I164" s="128">
        <f>H164*0.19</f>
        <v>0</v>
      </c>
      <c r="J164" s="125">
        <f>H164+I164</f>
        <v>0</v>
      </c>
      <c r="M164" s="382"/>
      <c r="N164" s="382"/>
      <c r="O164" s="382"/>
    </row>
    <row r="165" spans="3:15" x14ac:dyDescent="0.35">
      <c r="C165" s="127">
        <v>1.3</v>
      </c>
      <c r="D165" s="601" t="s">
        <v>566</v>
      </c>
      <c r="E165" s="601"/>
      <c r="F165" s="601"/>
      <c r="G165" s="601"/>
      <c r="H165" s="226" t="s">
        <v>17</v>
      </c>
      <c r="I165" s="226" t="s">
        <v>17</v>
      </c>
      <c r="J165" s="226" t="s">
        <v>17</v>
      </c>
      <c r="M165" s="382"/>
      <c r="N165" s="382"/>
      <c r="O165" s="382"/>
    </row>
    <row r="166" spans="3:15" x14ac:dyDescent="0.35">
      <c r="C166" s="127">
        <v>1.4</v>
      </c>
      <c r="D166" s="601" t="s">
        <v>567</v>
      </c>
      <c r="E166" s="601"/>
      <c r="F166" s="601"/>
      <c r="G166" s="601"/>
      <c r="H166" s="227">
        <f>'Deviz detaliat'!G36/1000</f>
        <v>0</v>
      </c>
      <c r="I166" s="128">
        <f>H166*0.19</f>
        <v>0</v>
      </c>
      <c r="J166" s="125">
        <f>H166+I166</f>
        <v>0</v>
      </c>
      <c r="M166" s="382"/>
      <c r="N166" s="382"/>
      <c r="O166" s="382"/>
    </row>
    <row r="167" spans="3:15" x14ac:dyDescent="0.35">
      <c r="C167" s="130"/>
      <c r="D167" s="602" t="s">
        <v>557</v>
      </c>
      <c r="E167" s="602"/>
      <c r="F167" s="602"/>
      <c r="G167" s="602"/>
      <c r="H167" s="228">
        <f>SUM(H163:H166)</f>
        <v>0</v>
      </c>
      <c r="I167" s="228">
        <f t="shared" ref="I167:J167" si="22">SUM(I163:I166)</f>
        <v>0</v>
      </c>
      <c r="J167" s="228">
        <f t="shared" si="22"/>
        <v>0</v>
      </c>
      <c r="M167" s="382"/>
      <c r="N167" s="382"/>
      <c r="O167" s="382"/>
    </row>
    <row r="168" spans="3:15" x14ac:dyDescent="0.35">
      <c r="C168" s="593" t="s">
        <v>558</v>
      </c>
      <c r="D168" s="593"/>
      <c r="E168" s="593"/>
      <c r="F168" s="593"/>
      <c r="G168" s="593"/>
      <c r="H168" s="593"/>
      <c r="I168" s="593"/>
      <c r="J168" s="593"/>
      <c r="M168" s="382"/>
      <c r="N168" s="382"/>
      <c r="O168" s="382"/>
    </row>
    <row r="169" spans="3:15" x14ac:dyDescent="0.35">
      <c r="C169" s="123">
        <v>2</v>
      </c>
      <c r="D169" s="591" t="s">
        <v>568</v>
      </c>
      <c r="E169" s="591"/>
      <c r="F169" s="591"/>
      <c r="G169" s="591"/>
      <c r="H169" s="227" t="s">
        <v>17</v>
      </c>
      <c r="I169" s="227" t="s">
        <v>17</v>
      </c>
      <c r="J169" s="227" t="s">
        <v>17</v>
      </c>
      <c r="M169" s="382"/>
      <c r="N169" s="382"/>
      <c r="O169" s="382"/>
    </row>
    <row r="170" spans="3:15" x14ac:dyDescent="0.35">
      <c r="C170" s="132"/>
      <c r="D170" s="592" t="s">
        <v>559</v>
      </c>
      <c r="E170" s="592"/>
      <c r="F170" s="592"/>
      <c r="G170" s="592"/>
      <c r="H170" s="135"/>
      <c r="I170" s="135"/>
      <c r="J170" s="135"/>
      <c r="M170" s="382"/>
      <c r="N170" s="382"/>
      <c r="O170" s="382"/>
    </row>
    <row r="171" spans="3:15" x14ac:dyDescent="0.35">
      <c r="C171" s="593" t="s">
        <v>560</v>
      </c>
      <c r="D171" s="593"/>
      <c r="E171" s="593"/>
      <c r="F171" s="593"/>
      <c r="G171" s="593"/>
      <c r="H171" s="593"/>
      <c r="I171" s="593"/>
      <c r="J171" s="593"/>
      <c r="M171" s="382"/>
      <c r="N171" s="382"/>
      <c r="O171" s="382"/>
    </row>
    <row r="172" spans="3:15" x14ac:dyDescent="0.35">
      <c r="C172" s="123">
        <v>4.3</v>
      </c>
      <c r="D172" s="591" t="s">
        <v>569</v>
      </c>
      <c r="E172" s="591"/>
      <c r="F172" s="591"/>
      <c r="G172" s="591"/>
      <c r="H172" s="226" t="s">
        <v>17</v>
      </c>
      <c r="I172" s="226" t="s">
        <v>17</v>
      </c>
      <c r="J172" s="226" t="s">
        <v>17</v>
      </c>
      <c r="M172" s="382"/>
      <c r="N172" s="382"/>
      <c r="O172" s="382"/>
    </row>
    <row r="173" spans="3:15" ht="30.75" customHeight="1" x14ac:dyDescent="0.35">
      <c r="C173" s="123">
        <v>4.4000000000000004</v>
      </c>
      <c r="D173" s="594" t="s">
        <v>570</v>
      </c>
      <c r="E173" s="594"/>
      <c r="F173" s="594"/>
      <c r="G173" s="594"/>
      <c r="H173" s="226" t="s">
        <v>17</v>
      </c>
      <c r="I173" s="226" t="s">
        <v>17</v>
      </c>
      <c r="J173" s="226" t="s">
        <v>17</v>
      </c>
      <c r="M173" s="382"/>
      <c r="N173" s="382"/>
      <c r="O173" s="382"/>
    </row>
    <row r="174" spans="3:15" x14ac:dyDescent="0.35">
      <c r="C174" s="123">
        <v>4.5</v>
      </c>
      <c r="D174" s="591" t="s">
        <v>523</v>
      </c>
      <c r="E174" s="591"/>
      <c r="F174" s="591"/>
      <c r="G174" s="591"/>
      <c r="H174" s="226" t="s">
        <v>17</v>
      </c>
      <c r="I174" s="226" t="s">
        <v>17</v>
      </c>
      <c r="J174" s="226" t="s">
        <v>17</v>
      </c>
      <c r="M174" s="382"/>
      <c r="N174" s="382"/>
      <c r="O174" s="382"/>
    </row>
    <row r="175" spans="3:15" x14ac:dyDescent="0.35">
      <c r="C175" s="123">
        <v>4.5999999999999996</v>
      </c>
      <c r="D175" s="595" t="s">
        <v>525</v>
      </c>
      <c r="E175" s="596"/>
      <c r="F175" s="596"/>
      <c r="G175" s="597"/>
      <c r="H175" s="226" t="s">
        <v>17</v>
      </c>
      <c r="I175" s="226" t="s">
        <v>17</v>
      </c>
      <c r="J175" s="226" t="s">
        <v>17</v>
      </c>
      <c r="M175" s="382"/>
      <c r="N175" s="382"/>
      <c r="O175" s="382"/>
    </row>
    <row r="176" spans="3:15" x14ac:dyDescent="0.35">
      <c r="C176" s="134"/>
      <c r="D176" s="598" t="s">
        <v>561</v>
      </c>
      <c r="E176" s="598"/>
      <c r="F176" s="598"/>
      <c r="G176" s="598"/>
      <c r="H176" s="135"/>
      <c r="I176" s="135"/>
      <c r="J176" s="135"/>
      <c r="M176" s="382"/>
      <c r="N176" s="382"/>
      <c r="O176" s="382"/>
    </row>
    <row r="177" spans="3:15" x14ac:dyDescent="0.35">
      <c r="C177" s="137"/>
      <c r="D177" s="599" t="s">
        <v>562</v>
      </c>
      <c r="E177" s="599"/>
      <c r="F177" s="599"/>
      <c r="G177" s="599"/>
      <c r="H177" s="229">
        <f>H176+H170+H167</f>
        <v>0</v>
      </c>
      <c r="I177" s="229">
        <f t="shared" ref="I177:J177" si="23">I176+I170+I167</f>
        <v>0</v>
      </c>
      <c r="J177" s="229">
        <f t="shared" si="23"/>
        <v>0</v>
      </c>
      <c r="M177" s="382"/>
      <c r="N177" s="382"/>
      <c r="O177" s="382"/>
    </row>
    <row r="178" spans="3:15" x14ac:dyDescent="0.35">
      <c r="C178" s="201"/>
      <c r="D178" s="17"/>
      <c r="E178" s="17"/>
      <c r="F178" s="17"/>
      <c r="G178" s="17"/>
      <c r="H178" s="230"/>
      <c r="I178" s="140"/>
      <c r="J178" s="139"/>
      <c r="M178" s="382"/>
      <c r="N178" s="382"/>
      <c r="O178" s="382"/>
    </row>
    <row r="179" spans="3:15" x14ac:dyDescent="0.35">
      <c r="C179" s="13"/>
      <c r="D179" s="13"/>
      <c r="E179" s="13"/>
      <c r="F179" s="13"/>
      <c r="G179" s="13"/>
      <c r="H179" s="213"/>
      <c r="I179" s="113"/>
      <c r="J179" s="15"/>
      <c r="M179" s="382"/>
      <c r="N179" s="382"/>
      <c r="O179" s="382"/>
    </row>
    <row r="180" spans="3:15" x14ac:dyDescent="0.35">
      <c r="C180" s="590" t="s">
        <v>553</v>
      </c>
      <c r="D180" s="590"/>
      <c r="E180" s="202"/>
      <c r="F180" s="13"/>
      <c r="G180" s="13"/>
      <c r="H180" s="213"/>
      <c r="I180" s="590" t="s">
        <v>554</v>
      </c>
      <c r="J180" s="590"/>
      <c r="M180" s="382"/>
      <c r="N180" s="382"/>
      <c r="O180" s="382"/>
    </row>
    <row r="181" spans="3:15" x14ac:dyDescent="0.35">
      <c r="D181" s="373"/>
      <c r="I181" s="589" t="s">
        <v>655</v>
      </c>
      <c r="J181" s="589"/>
      <c r="M181" s="382"/>
      <c r="N181" s="382"/>
      <c r="O181" s="382"/>
    </row>
    <row r="182" spans="3:15" x14ac:dyDescent="0.35">
      <c r="M182" s="382"/>
      <c r="N182" s="382"/>
      <c r="O182" s="382"/>
    </row>
    <row r="183" spans="3:15" x14ac:dyDescent="0.35">
      <c r="M183" s="382"/>
      <c r="N183" s="382"/>
      <c r="O183" s="382"/>
    </row>
    <row r="184" spans="3:15" x14ac:dyDescent="0.35">
      <c r="C184" s="604" t="str">
        <f>N4</f>
        <v>Devizul obiectului III:  ALIMENTARE CU ENERGIE ELECTRICĂ STAȚIE DE POMPARE MÂNĂSTIRE</v>
      </c>
      <c r="D184" s="604"/>
      <c r="E184" s="604"/>
      <c r="F184" s="604"/>
      <c r="G184" s="604"/>
      <c r="H184" s="604"/>
      <c r="I184" s="604"/>
      <c r="J184" s="604"/>
      <c r="M184" s="382"/>
      <c r="N184" s="382"/>
      <c r="O184" s="382"/>
    </row>
    <row r="185" spans="3:15" x14ac:dyDescent="0.35">
      <c r="C185" s="605" t="str">
        <f>C10</f>
        <v>în mii lei/mii euro la cursul 4,5988 lei/euro; BNR 23.10.2017</v>
      </c>
      <c r="D185" s="606"/>
      <c r="E185" s="606"/>
      <c r="F185" s="606"/>
      <c r="G185" s="606"/>
      <c r="H185" s="606"/>
      <c r="I185" s="114"/>
      <c r="J185" s="115" t="str">
        <f>J11</f>
        <v>H.G. 907/2016</v>
      </c>
      <c r="M185" s="382"/>
      <c r="N185" s="382"/>
      <c r="O185" s="382"/>
    </row>
    <row r="186" spans="3:15" x14ac:dyDescent="0.35">
      <c r="C186" s="607" t="s">
        <v>430</v>
      </c>
      <c r="D186" s="607" t="s">
        <v>431</v>
      </c>
      <c r="E186" s="608"/>
      <c r="F186" s="608"/>
      <c r="G186" s="608"/>
      <c r="H186" s="607" t="s">
        <v>432</v>
      </c>
      <c r="I186" s="609" t="s">
        <v>433</v>
      </c>
      <c r="J186" s="610" t="s">
        <v>434</v>
      </c>
      <c r="M186" s="382"/>
      <c r="N186" s="382"/>
      <c r="O186" s="382"/>
    </row>
    <row r="187" spans="3:15" x14ac:dyDescent="0.35">
      <c r="C187" s="607"/>
      <c r="D187" s="608"/>
      <c r="E187" s="608"/>
      <c r="F187" s="608"/>
      <c r="G187" s="608"/>
      <c r="H187" s="607"/>
      <c r="I187" s="609"/>
      <c r="J187" s="610"/>
      <c r="M187" s="382"/>
      <c r="N187" s="382"/>
      <c r="O187" s="382"/>
    </row>
    <row r="188" spans="3:15" x14ac:dyDescent="0.35">
      <c r="C188" s="607"/>
      <c r="D188" s="608"/>
      <c r="E188" s="608"/>
      <c r="F188" s="608"/>
      <c r="G188" s="608"/>
      <c r="H188" s="402" t="s">
        <v>435</v>
      </c>
      <c r="I188" s="402" t="s">
        <v>435</v>
      </c>
      <c r="J188" s="402" t="s">
        <v>435</v>
      </c>
      <c r="M188" s="382"/>
      <c r="N188" s="382"/>
      <c r="O188" s="382"/>
    </row>
    <row r="189" spans="3:15" x14ac:dyDescent="0.35">
      <c r="C189" s="403">
        <v>1</v>
      </c>
      <c r="D189" s="608">
        <v>2</v>
      </c>
      <c r="E189" s="608"/>
      <c r="F189" s="608"/>
      <c r="G189" s="608"/>
      <c r="H189" s="402">
        <v>3</v>
      </c>
      <c r="I189" s="404">
        <v>5</v>
      </c>
      <c r="J189" s="405">
        <v>6</v>
      </c>
      <c r="M189" s="382"/>
      <c r="N189" s="382"/>
      <c r="O189" s="382"/>
    </row>
    <row r="190" spans="3:15" x14ac:dyDescent="0.35">
      <c r="C190" s="593" t="s">
        <v>556</v>
      </c>
      <c r="D190" s="593"/>
      <c r="E190" s="593"/>
      <c r="F190" s="593"/>
      <c r="G190" s="593"/>
      <c r="H190" s="593"/>
      <c r="I190" s="593"/>
      <c r="J190" s="593"/>
      <c r="M190" s="382"/>
      <c r="N190" s="382"/>
      <c r="O190" s="382"/>
    </row>
    <row r="191" spans="3:15" x14ac:dyDescent="0.35">
      <c r="C191" s="123">
        <v>1</v>
      </c>
      <c r="D191" s="591" t="s">
        <v>563</v>
      </c>
      <c r="E191" s="591"/>
      <c r="F191" s="591"/>
      <c r="G191" s="591"/>
      <c r="H191" s="227">
        <f>H195</f>
        <v>0</v>
      </c>
      <c r="I191" s="227">
        <f t="shared" ref="I191:J191" si="24">I195</f>
        <v>0</v>
      </c>
      <c r="J191" s="227">
        <f t="shared" si="24"/>
        <v>0</v>
      </c>
      <c r="M191" s="382"/>
      <c r="N191" s="382"/>
      <c r="O191" s="382"/>
    </row>
    <row r="192" spans="3:15" x14ac:dyDescent="0.35">
      <c r="C192" s="127">
        <v>1.1000000000000001</v>
      </c>
      <c r="D192" s="600" t="s">
        <v>564</v>
      </c>
      <c r="E192" s="600"/>
      <c r="F192" s="600"/>
      <c r="G192" s="600"/>
      <c r="H192" s="226"/>
      <c r="I192" s="226"/>
      <c r="J192" s="226"/>
      <c r="M192" s="382"/>
      <c r="N192" s="382"/>
      <c r="O192" s="382"/>
    </row>
    <row r="193" spans="3:15" x14ac:dyDescent="0.35">
      <c r="C193" s="127">
        <v>1.2</v>
      </c>
      <c r="D193" s="601" t="s">
        <v>565</v>
      </c>
      <c r="E193" s="601"/>
      <c r="F193" s="601"/>
      <c r="G193" s="601"/>
      <c r="H193" s="226"/>
      <c r="I193" s="226"/>
      <c r="J193" s="226"/>
      <c r="M193" s="382"/>
      <c r="N193" s="382"/>
      <c r="O193" s="382"/>
    </row>
    <row r="194" spans="3:15" x14ac:dyDescent="0.35">
      <c r="C194" s="127">
        <v>1.3</v>
      </c>
      <c r="D194" s="601" t="s">
        <v>566</v>
      </c>
      <c r="E194" s="601"/>
      <c r="F194" s="601"/>
      <c r="G194" s="601"/>
      <c r="H194" s="226"/>
      <c r="I194" s="226"/>
      <c r="J194" s="226"/>
      <c r="M194" s="382"/>
      <c r="N194" s="382"/>
      <c r="O194" s="382"/>
    </row>
    <row r="195" spans="3:15" x14ac:dyDescent="0.35">
      <c r="C195" s="127">
        <v>1.4</v>
      </c>
      <c r="D195" s="601" t="s">
        <v>567</v>
      </c>
      <c r="E195" s="601"/>
      <c r="F195" s="601"/>
      <c r="G195" s="601"/>
      <c r="H195" s="227">
        <f>'Deviz detaliat'!G42/1000</f>
        <v>0</v>
      </c>
      <c r="I195" s="128">
        <f>H195*0.19</f>
        <v>0</v>
      </c>
      <c r="J195" s="125">
        <f>H195+I195</f>
        <v>0</v>
      </c>
      <c r="M195" s="382"/>
      <c r="N195" s="382"/>
      <c r="O195" s="382"/>
    </row>
    <row r="196" spans="3:15" x14ac:dyDescent="0.35">
      <c r="C196" s="130"/>
      <c r="D196" s="602" t="s">
        <v>557</v>
      </c>
      <c r="E196" s="602"/>
      <c r="F196" s="602"/>
      <c r="G196" s="602"/>
      <c r="H196" s="228">
        <f>SUM(H192:H195)</f>
        <v>0</v>
      </c>
      <c r="I196" s="228">
        <f t="shared" ref="I196:J196" si="25">SUM(I192:I195)</f>
        <v>0</v>
      </c>
      <c r="J196" s="228">
        <f t="shared" si="25"/>
        <v>0</v>
      </c>
      <c r="M196" s="382"/>
      <c r="N196" s="382"/>
      <c r="O196" s="382"/>
    </row>
    <row r="197" spans="3:15" x14ac:dyDescent="0.35">
      <c r="C197" s="593" t="s">
        <v>558</v>
      </c>
      <c r="D197" s="593"/>
      <c r="E197" s="593"/>
      <c r="F197" s="593"/>
      <c r="G197" s="593"/>
      <c r="H197" s="593"/>
      <c r="I197" s="593"/>
      <c r="J197" s="593"/>
      <c r="M197" s="382"/>
      <c r="N197" s="382"/>
      <c r="O197" s="382"/>
    </row>
    <row r="198" spans="3:15" x14ac:dyDescent="0.35">
      <c r="C198" s="123">
        <v>2</v>
      </c>
      <c r="D198" s="591" t="s">
        <v>568</v>
      </c>
      <c r="E198" s="591"/>
      <c r="F198" s="591"/>
      <c r="G198" s="591"/>
      <c r="H198" s="226"/>
      <c r="I198" s="125"/>
      <c r="J198" s="125"/>
      <c r="M198" s="382"/>
      <c r="N198" s="382"/>
      <c r="O198" s="382"/>
    </row>
    <row r="199" spans="3:15" x14ac:dyDescent="0.35">
      <c r="C199" s="132"/>
      <c r="D199" s="592" t="s">
        <v>559</v>
      </c>
      <c r="E199" s="592"/>
      <c r="F199" s="592"/>
      <c r="G199" s="592"/>
      <c r="H199" s="135">
        <f>SUM(H198)</f>
        <v>0</v>
      </c>
      <c r="I199" s="133">
        <f t="shared" ref="I199:J199" si="26">SUM(I198)</f>
        <v>0</v>
      </c>
      <c r="J199" s="133">
        <f t="shared" si="26"/>
        <v>0</v>
      </c>
      <c r="M199" s="382"/>
      <c r="N199" s="382"/>
      <c r="O199" s="382"/>
    </row>
    <row r="200" spans="3:15" x14ac:dyDescent="0.35">
      <c r="C200" s="593" t="s">
        <v>560</v>
      </c>
      <c r="D200" s="593"/>
      <c r="E200" s="593"/>
      <c r="F200" s="593"/>
      <c r="G200" s="593"/>
      <c r="H200" s="593"/>
      <c r="I200" s="593"/>
      <c r="J200" s="593"/>
      <c r="M200" s="382"/>
      <c r="N200" s="382"/>
      <c r="O200" s="382"/>
    </row>
    <row r="201" spans="3:15" x14ac:dyDescent="0.35">
      <c r="C201" s="123">
        <v>4.3</v>
      </c>
      <c r="D201" s="591" t="s">
        <v>569</v>
      </c>
      <c r="E201" s="591"/>
      <c r="F201" s="591"/>
      <c r="G201" s="591"/>
      <c r="H201" s="226"/>
      <c r="I201" s="128"/>
      <c r="J201" s="125"/>
      <c r="M201" s="382"/>
      <c r="N201" s="382"/>
      <c r="O201" s="382"/>
    </row>
    <row r="202" spans="3:15" x14ac:dyDescent="0.35">
      <c r="C202" s="123">
        <v>4.4000000000000004</v>
      </c>
      <c r="D202" s="594" t="s">
        <v>570</v>
      </c>
      <c r="E202" s="594"/>
      <c r="F202" s="594"/>
      <c r="G202" s="594"/>
      <c r="H202" s="226"/>
      <c r="I202" s="124"/>
      <c r="J202" s="124"/>
      <c r="M202" s="382"/>
      <c r="N202" s="382"/>
      <c r="O202" s="382"/>
    </row>
    <row r="203" spans="3:15" x14ac:dyDescent="0.35">
      <c r="C203" s="123">
        <v>4.5</v>
      </c>
      <c r="D203" s="591" t="s">
        <v>523</v>
      </c>
      <c r="E203" s="591"/>
      <c r="F203" s="591"/>
      <c r="G203" s="591"/>
      <c r="H203" s="226"/>
      <c r="I203" s="128"/>
      <c r="J203" s="125"/>
      <c r="M203" s="382"/>
      <c r="N203" s="382"/>
      <c r="O203" s="382"/>
    </row>
    <row r="204" spans="3:15" x14ac:dyDescent="0.35">
      <c r="C204" s="123">
        <v>4.5999999999999996</v>
      </c>
      <c r="D204" s="595" t="s">
        <v>525</v>
      </c>
      <c r="E204" s="596"/>
      <c r="F204" s="596"/>
      <c r="G204" s="597"/>
      <c r="H204" s="226"/>
      <c r="I204" s="128"/>
      <c r="J204" s="125"/>
      <c r="M204" s="382"/>
      <c r="N204" s="382"/>
      <c r="O204" s="382"/>
    </row>
    <row r="205" spans="3:15" x14ac:dyDescent="0.35">
      <c r="C205" s="134"/>
      <c r="D205" s="598" t="s">
        <v>561</v>
      </c>
      <c r="E205" s="598"/>
      <c r="F205" s="598"/>
      <c r="G205" s="598"/>
      <c r="H205" s="135">
        <f>SUM(H201:H204)</f>
        <v>0</v>
      </c>
      <c r="I205" s="135">
        <f t="shared" ref="I205:J205" si="27">SUM(I201:I204)</f>
        <v>0</v>
      </c>
      <c r="J205" s="135">
        <f t="shared" si="27"/>
        <v>0</v>
      </c>
      <c r="M205" s="382"/>
      <c r="N205" s="382"/>
      <c r="O205" s="382"/>
    </row>
    <row r="206" spans="3:15" x14ac:dyDescent="0.35">
      <c r="C206" s="137"/>
      <c r="D206" s="599" t="s">
        <v>562</v>
      </c>
      <c r="E206" s="599"/>
      <c r="F206" s="599"/>
      <c r="G206" s="599"/>
      <c r="H206" s="229">
        <f>SUM(H205,H199,H196)</f>
        <v>0</v>
      </c>
      <c r="I206" s="147">
        <f t="shared" ref="I206:J206" si="28">SUM(I205,I199,I196)</f>
        <v>0</v>
      </c>
      <c r="J206" s="147">
        <f t="shared" si="28"/>
        <v>0</v>
      </c>
      <c r="M206" s="382"/>
      <c r="N206" s="382"/>
      <c r="O206" s="382"/>
    </row>
    <row r="207" spans="3:15" x14ac:dyDescent="0.35">
      <c r="C207" s="408"/>
      <c r="D207" s="17"/>
      <c r="E207" s="17"/>
      <c r="F207" s="17"/>
      <c r="G207" s="17"/>
      <c r="H207" s="230"/>
      <c r="I207" s="140"/>
      <c r="J207" s="139"/>
      <c r="M207" s="382"/>
      <c r="N207" s="382"/>
      <c r="O207" s="382"/>
    </row>
    <row r="208" spans="3:15" x14ac:dyDescent="0.35">
      <c r="C208" s="13"/>
      <c r="D208" s="13"/>
      <c r="E208" s="13"/>
      <c r="F208" s="13"/>
      <c r="G208" s="13"/>
      <c r="H208" s="213"/>
      <c r="I208" s="410"/>
      <c r="J208" s="15"/>
      <c r="M208" s="382"/>
      <c r="N208" s="382"/>
      <c r="O208" s="382"/>
    </row>
    <row r="209" spans="3:15" x14ac:dyDescent="0.35">
      <c r="C209" s="590" t="s">
        <v>553</v>
      </c>
      <c r="D209" s="590"/>
      <c r="E209" s="409"/>
      <c r="F209" s="13"/>
      <c r="G209" s="13"/>
      <c r="H209" s="213"/>
      <c r="I209" s="603" t="s">
        <v>554</v>
      </c>
      <c r="J209" s="603"/>
      <c r="M209" s="382"/>
      <c r="N209" s="382"/>
      <c r="O209" s="382"/>
    </row>
    <row r="210" spans="3:15" x14ac:dyDescent="0.35">
      <c r="D210" s="406"/>
      <c r="I210" s="589" t="s">
        <v>655</v>
      </c>
      <c r="J210" s="589"/>
      <c r="M210" s="382"/>
      <c r="N210" s="382"/>
      <c r="O210" s="382"/>
    </row>
    <row r="211" spans="3:15" x14ac:dyDescent="0.35">
      <c r="M211" s="382"/>
      <c r="N211" s="382"/>
      <c r="O211" s="382"/>
    </row>
    <row r="212" spans="3:15" x14ac:dyDescent="0.35">
      <c r="C212" s="604" t="str">
        <f>N5</f>
        <v>Devizul obiectului IV:  ORGANIZARE DE ȘANTIER</v>
      </c>
      <c r="D212" s="604"/>
      <c r="E212" s="604"/>
      <c r="F212" s="604"/>
      <c r="G212" s="604"/>
      <c r="H212" s="604"/>
      <c r="I212" s="604"/>
      <c r="J212" s="604"/>
      <c r="M212" s="382"/>
      <c r="N212" s="382"/>
      <c r="O212" s="382"/>
    </row>
    <row r="213" spans="3:15" x14ac:dyDescent="0.35">
      <c r="C213" s="605" t="str">
        <f>C10</f>
        <v>în mii lei/mii euro la cursul 4,5988 lei/euro; BNR 23.10.2017</v>
      </c>
      <c r="D213" s="606"/>
      <c r="E213" s="606"/>
      <c r="F213" s="606"/>
      <c r="G213" s="606"/>
      <c r="H213" s="606"/>
      <c r="I213" s="114"/>
      <c r="J213" s="115" t="str">
        <f>J11</f>
        <v>H.G. 907/2016</v>
      </c>
      <c r="M213" s="382"/>
      <c r="N213" s="382"/>
      <c r="O213" s="382"/>
    </row>
    <row r="214" spans="3:15" x14ac:dyDescent="0.35">
      <c r="C214" s="607" t="s">
        <v>430</v>
      </c>
      <c r="D214" s="607" t="s">
        <v>431</v>
      </c>
      <c r="E214" s="608"/>
      <c r="F214" s="608"/>
      <c r="G214" s="608"/>
      <c r="H214" s="607" t="s">
        <v>432</v>
      </c>
      <c r="I214" s="609" t="s">
        <v>433</v>
      </c>
      <c r="J214" s="610" t="s">
        <v>434</v>
      </c>
      <c r="M214" s="382"/>
      <c r="N214" s="382"/>
      <c r="O214" s="382"/>
    </row>
    <row r="215" spans="3:15" x14ac:dyDescent="0.35">
      <c r="C215" s="607"/>
      <c r="D215" s="608"/>
      <c r="E215" s="608"/>
      <c r="F215" s="608"/>
      <c r="G215" s="608"/>
      <c r="H215" s="607"/>
      <c r="I215" s="609"/>
      <c r="J215" s="610"/>
      <c r="M215" s="382"/>
      <c r="N215" s="382"/>
      <c r="O215" s="382"/>
    </row>
    <row r="216" spans="3:15" x14ac:dyDescent="0.35">
      <c r="C216" s="607"/>
      <c r="D216" s="608"/>
      <c r="E216" s="608"/>
      <c r="F216" s="608"/>
      <c r="G216" s="608"/>
      <c r="H216" s="402" t="s">
        <v>435</v>
      </c>
      <c r="I216" s="402" t="s">
        <v>435</v>
      </c>
      <c r="J216" s="402" t="s">
        <v>435</v>
      </c>
      <c r="M216" s="382"/>
      <c r="N216" s="382"/>
      <c r="O216" s="382"/>
    </row>
    <row r="217" spans="3:15" x14ac:dyDescent="0.35">
      <c r="C217" s="403">
        <v>1</v>
      </c>
      <c r="D217" s="608">
        <v>2</v>
      </c>
      <c r="E217" s="608"/>
      <c r="F217" s="608"/>
      <c r="G217" s="608"/>
      <c r="H217" s="402">
        <v>3</v>
      </c>
      <c r="I217" s="404">
        <v>5</v>
      </c>
      <c r="J217" s="405">
        <v>6</v>
      </c>
      <c r="M217" s="382"/>
      <c r="N217" s="382"/>
      <c r="O217" s="382"/>
    </row>
    <row r="218" spans="3:15" x14ac:dyDescent="0.35">
      <c r="C218" s="593" t="s">
        <v>556</v>
      </c>
      <c r="D218" s="593"/>
      <c r="E218" s="593"/>
      <c r="F218" s="593"/>
      <c r="G218" s="593"/>
      <c r="H218" s="593"/>
      <c r="I218" s="593"/>
      <c r="J218" s="593"/>
      <c r="M218" s="382"/>
      <c r="N218" s="382"/>
      <c r="O218" s="382"/>
    </row>
    <row r="219" spans="3:15" x14ac:dyDescent="0.35">
      <c r="C219" s="123">
        <v>1</v>
      </c>
      <c r="D219" s="591" t="s">
        <v>563</v>
      </c>
      <c r="E219" s="591"/>
      <c r="F219" s="591"/>
      <c r="G219" s="591"/>
      <c r="H219" s="227">
        <f>H220</f>
        <v>0</v>
      </c>
      <c r="I219" s="227">
        <f t="shared" ref="I219:J219" si="29">I220</f>
        <v>0</v>
      </c>
      <c r="J219" s="227">
        <f t="shared" si="29"/>
        <v>0</v>
      </c>
      <c r="M219" s="382"/>
      <c r="N219" s="382"/>
      <c r="O219" s="382"/>
    </row>
    <row r="220" spans="3:15" x14ac:dyDescent="0.35">
      <c r="C220" s="127">
        <v>1.1000000000000001</v>
      </c>
      <c r="D220" s="600" t="s">
        <v>564</v>
      </c>
      <c r="E220" s="600"/>
      <c r="F220" s="600"/>
      <c r="G220" s="600"/>
      <c r="H220" s="227">
        <f>'Deviz detaliat'!G70/1000</f>
        <v>0</v>
      </c>
      <c r="I220" s="128">
        <f>H220*0.19</f>
        <v>0</v>
      </c>
      <c r="J220" s="125">
        <f>H220+I220</f>
        <v>0</v>
      </c>
      <c r="M220" s="382"/>
      <c r="N220" s="382"/>
      <c r="O220" s="382"/>
    </row>
    <row r="221" spans="3:15" x14ac:dyDescent="0.35">
      <c r="C221" s="127">
        <v>1.2</v>
      </c>
      <c r="D221" s="601" t="s">
        <v>565</v>
      </c>
      <c r="E221" s="601"/>
      <c r="F221" s="601"/>
      <c r="G221" s="601"/>
      <c r="H221" s="226"/>
      <c r="I221" s="226"/>
      <c r="J221" s="226"/>
      <c r="M221" s="382"/>
      <c r="N221" s="382"/>
      <c r="O221" s="382"/>
    </row>
    <row r="222" spans="3:15" x14ac:dyDescent="0.35">
      <c r="C222" s="127">
        <v>1.3</v>
      </c>
      <c r="D222" s="601" t="s">
        <v>566</v>
      </c>
      <c r="E222" s="601"/>
      <c r="F222" s="601"/>
      <c r="G222" s="601"/>
      <c r="H222" s="226"/>
      <c r="I222" s="226"/>
      <c r="J222" s="226"/>
      <c r="M222" s="382"/>
      <c r="N222" s="382"/>
      <c r="O222" s="382"/>
    </row>
    <row r="223" spans="3:15" x14ac:dyDescent="0.35">
      <c r="C223" s="127">
        <v>1.4</v>
      </c>
      <c r="D223" s="601" t="s">
        <v>567</v>
      </c>
      <c r="E223" s="601"/>
      <c r="F223" s="601"/>
      <c r="G223" s="601"/>
      <c r="H223" s="226"/>
      <c r="I223" s="226"/>
      <c r="J223" s="226"/>
      <c r="M223" s="382"/>
      <c r="N223" s="382"/>
      <c r="O223" s="382"/>
    </row>
    <row r="224" spans="3:15" x14ac:dyDescent="0.35">
      <c r="C224" s="130"/>
      <c r="D224" s="602" t="s">
        <v>557</v>
      </c>
      <c r="E224" s="602"/>
      <c r="F224" s="602"/>
      <c r="G224" s="602"/>
      <c r="H224" s="228">
        <f>SUM(H220:H223)</f>
        <v>0</v>
      </c>
      <c r="I224" s="228">
        <f t="shared" ref="I224:J224" si="30">SUM(I220:I223)</f>
        <v>0</v>
      </c>
      <c r="J224" s="228">
        <f t="shared" si="30"/>
        <v>0</v>
      </c>
      <c r="M224" s="382"/>
      <c r="N224" s="382"/>
      <c r="O224" s="382"/>
    </row>
    <row r="225" spans="3:15" x14ac:dyDescent="0.35">
      <c r="C225" s="593" t="s">
        <v>558</v>
      </c>
      <c r="D225" s="593"/>
      <c r="E225" s="593"/>
      <c r="F225" s="593"/>
      <c r="G225" s="593"/>
      <c r="H225" s="593"/>
      <c r="I225" s="593"/>
      <c r="J225" s="593"/>
      <c r="M225" s="382"/>
      <c r="N225" s="382"/>
      <c r="O225" s="382"/>
    </row>
    <row r="226" spans="3:15" x14ac:dyDescent="0.35">
      <c r="C226" s="123">
        <v>2</v>
      </c>
      <c r="D226" s="591" t="s">
        <v>568</v>
      </c>
      <c r="E226" s="591"/>
      <c r="F226" s="591"/>
      <c r="G226" s="591"/>
      <c r="H226" s="226"/>
      <c r="I226" s="125"/>
      <c r="J226" s="125"/>
      <c r="M226" s="382"/>
      <c r="N226" s="382"/>
      <c r="O226" s="382"/>
    </row>
    <row r="227" spans="3:15" x14ac:dyDescent="0.35">
      <c r="C227" s="132"/>
      <c r="D227" s="592" t="s">
        <v>559</v>
      </c>
      <c r="E227" s="592"/>
      <c r="F227" s="592"/>
      <c r="G227" s="592"/>
      <c r="H227" s="135">
        <f>SUM(H226)</f>
        <v>0</v>
      </c>
      <c r="I227" s="133">
        <f t="shared" ref="I227:J227" si="31">SUM(I226)</f>
        <v>0</v>
      </c>
      <c r="J227" s="133">
        <f t="shared" si="31"/>
        <v>0</v>
      </c>
      <c r="M227" s="382"/>
      <c r="N227" s="382"/>
      <c r="O227" s="382"/>
    </row>
    <row r="228" spans="3:15" x14ac:dyDescent="0.35">
      <c r="C228" s="593" t="s">
        <v>560</v>
      </c>
      <c r="D228" s="593"/>
      <c r="E228" s="593"/>
      <c r="F228" s="593"/>
      <c r="G228" s="593"/>
      <c r="H228" s="593"/>
      <c r="I228" s="593"/>
      <c r="J228" s="593"/>
      <c r="M228" s="382"/>
      <c r="N228" s="382"/>
      <c r="O228" s="382"/>
    </row>
    <row r="229" spans="3:15" x14ac:dyDescent="0.35">
      <c r="C229" s="123">
        <v>4.3</v>
      </c>
      <c r="D229" s="591" t="s">
        <v>569</v>
      </c>
      <c r="E229" s="591"/>
      <c r="F229" s="591"/>
      <c r="G229" s="591"/>
      <c r="H229" s="226"/>
      <c r="I229" s="128"/>
      <c r="J229" s="125"/>
      <c r="M229" s="382"/>
      <c r="N229" s="382"/>
      <c r="O229" s="382"/>
    </row>
    <row r="230" spans="3:15" x14ac:dyDescent="0.35">
      <c r="C230" s="123">
        <v>4.4000000000000004</v>
      </c>
      <c r="D230" s="594" t="s">
        <v>570</v>
      </c>
      <c r="E230" s="594"/>
      <c r="F230" s="594"/>
      <c r="G230" s="594"/>
      <c r="H230" s="226"/>
      <c r="I230" s="124"/>
      <c r="J230" s="124"/>
      <c r="M230" s="382"/>
      <c r="N230" s="382"/>
      <c r="O230" s="382"/>
    </row>
    <row r="231" spans="3:15" x14ac:dyDescent="0.35">
      <c r="C231" s="123">
        <v>4.5</v>
      </c>
      <c r="D231" s="591" t="s">
        <v>523</v>
      </c>
      <c r="E231" s="591"/>
      <c r="F231" s="591"/>
      <c r="G231" s="591"/>
      <c r="H231" s="226"/>
      <c r="I231" s="128"/>
      <c r="J231" s="125"/>
      <c r="M231" s="382"/>
      <c r="N231" s="382"/>
      <c r="O231" s="382"/>
    </row>
    <row r="232" spans="3:15" x14ac:dyDescent="0.35">
      <c r="C232" s="123">
        <v>4.5999999999999996</v>
      </c>
      <c r="D232" s="595" t="s">
        <v>525</v>
      </c>
      <c r="E232" s="596"/>
      <c r="F232" s="596"/>
      <c r="G232" s="597"/>
      <c r="H232" s="226"/>
      <c r="I232" s="128"/>
      <c r="J232" s="125"/>
      <c r="M232" s="382"/>
      <c r="N232" s="382"/>
      <c r="O232" s="382"/>
    </row>
    <row r="233" spans="3:15" x14ac:dyDescent="0.35">
      <c r="C233" s="134"/>
      <c r="D233" s="598" t="s">
        <v>561</v>
      </c>
      <c r="E233" s="598"/>
      <c r="F233" s="598"/>
      <c r="G233" s="598"/>
      <c r="H233" s="135">
        <f>SUM(H229:H232)</f>
        <v>0</v>
      </c>
      <c r="I233" s="135">
        <f t="shared" ref="I233:J233" si="32">SUM(I229:I232)</f>
        <v>0</v>
      </c>
      <c r="J233" s="135">
        <f t="shared" si="32"/>
        <v>0</v>
      </c>
      <c r="M233" s="382"/>
      <c r="N233" s="382"/>
      <c r="O233" s="382"/>
    </row>
    <row r="234" spans="3:15" x14ac:dyDescent="0.35">
      <c r="C234" s="137"/>
      <c r="D234" s="599" t="s">
        <v>562</v>
      </c>
      <c r="E234" s="599"/>
      <c r="F234" s="599"/>
      <c r="G234" s="599"/>
      <c r="H234" s="229">
        <f>SUM(H233,H227,H224)</f>
        <v>0</v>
      </c>
      <c r="I234" s="147">
        <f t="shared" ref="I234:J234" si="33">SUM(I233,I227,I224)</f>
        <v>0</v>
      </c>
      <c r="J234" s="147">
        <f t="shared" si="33"/>
        <v>0</v>
      </c>
      <c r="M234" s="382"/>
      <c r="N234" s="382"/>
      <c r="O234" s="382"/>
    </row>
    <row r="235" spans="3:15" x14ac:dyDescent="0.35">
      <c r="C235" s="408"/>
      <c r="D235" s="17"/>
      <c r="E235" s="17"/>
      <c r="F235" s="17"/>
      <c r="G235" s="17"/>
      <c r="H235" s="230"/>
      <c r="I235" s="140"/>
      <c r="J235" s="139"/>
      <c r="M235" s="382"/>
      <c r="N235" s="382"/>
      <c r="O235" s="382"/>
    </row>
    <row r="236" spans="3:15" x14ac:dyDescent="0.35">
      <c r="C236" s="13"/>
      <c r="D236" s="13"/>
      <c r="E236" s="13"/>
      <c r="F236" s="13"/>
      <c r="G236" s="13"/>
      <c r="H236" s="213"/>
      <c r="I236" s="410"/>
      <c r="J236" s="15"/>
      <c r="M236" s="382"/>
      <c r="N236" s="382"/>
      <c r="O236" s="382"/>
    </row>
    <row r="237" spans="3:15" x14ac:dyDescent="0.35">
      <c r="C237" s="590" t="s">
        <v>553</v>
      </c>
      <c r="D237" s="590"/>
      <c r="E237" s="409"/>
      <c r="F237" s="13"/>
      <c r="G237" s="13"/>
      <c r="H237" s="213"/>
      <c r="I237" s="603" t="s">
        <v>554</v>
      </c>
      <c r="J237" s="603"/>
      <c r="M237" s="382"/>
      <c r="N237" s="382"/>
      <c r="O237" s="382"/>
    </row>
    <row r="238" spans="3:15" x14ac:dyDescent="0.35">
      <c r="D238" s="406"/>
      <c r="I238" s="589" t="s">
        <v>655</v>
      </c>
      <c r="J238" s="589"/>
      <c r="M238" s="382"/>
      <c r="N238" s="382"/>
      <c r="O238" s="382"/>
    </row>
    <row r="239" spans="3:15" x14ac:dyDescent="0.35">
      <c r="M239" s="382"/>
      <c r="N239" s="382"/>
      <c r="O239" s="382"/>
    </row>
    <row r="240" spans="3:15" x14ac:dyDescent="0.35">
      <c r="M240" s="382"/>
      <c r="N240" s="382"/>
      <c r="O240" s="382"/>
    </row>
    <row r="241" spans="13:15" x14ac:dyDescent="0.35">
      <c r="M241" s="382"/>
      <c r="N241" s="382"/>
      <c r="O241" s="382"/>
    </row>
  </sheetData>
  <mergeCells count="220">
    <mergeCell ref="D131:G131"/>
    <mergeCell ref="C132:J132"/>
    <mergeCell ref="D133:G133"/>
    <mergeCell ref="D134:G134"/>
    <mergeCell ref="D135:G135"/>
    <mergeCell ref="D136:G136"/>
    <mergeCell ref="I181:J181"/>
    <mergeCell ref="I180:J180"/>
    <mergeCell ref="D146:G146"/>
    <mergeCell ref="D147:G147"/>
    <mergeCell ref="D148:G148"/>
    <mergeCell ref="C151:D151"/>
    <mergeCell ref="D140:G140"/>
    <mergeCell ref="D141:G141"/>
    <mergeCell ref="C142:J142"/>
    <mergeCell ref="D143:G143"/>
    <mergeCell ref="D144:G144"/>
    <mergeCell ref="D145:G145"/>
    <mergeCell ref="I152:J152"/>
    <mergeCell ref="I151:J151"/>
    <mergeCell ref="C155:J155"/>
    <mergeCell ref="C156:H156"/>
    <mergeCell ref="C157:C159"/>
    <mergeCell ref="D157:G159"/>
    <mergeCell ref="H157:H158"/>
    <mergeCell ref="I157:I158"/>
    <mergeCell ref="J157:J158"/>
    <mergeCell ref="D160:G160"/>
    <mergeCell ref="C161:J161"/>
    <mergeCell ref="D162:G162"/>
    <mergeCell ref="D172:G172"/>
    <mergeCell ref="D173:G173"/>
    <mergeCell ref="H128:H129"/>
    <mergeCell ref="I128:I129"/>
    <mergeCell ref="J128:J129"/>
    <mergeCell ref="I118:J118"/>
    <mergeCell ref="I117:J117"/>
    <mergeCell ref="C115:G115"/>
    <mergeCell ref="C116:G116"/>
    <mergeCell ref="C127:H127"/>
    <mergeCell ref="C128:C130"/>
    <mergeCell ref="D128:G130"/>
    <mergeCell ref="D163:G163"/>
    <mergeCell ref="D164:G164"/>
    <mergeCell ref="D165:G165"/>
    <mergeCell ref="D166:G166"/>
    <mergeCell ref="D167:G167"/>
    <mergeCell ref="C168:J168"/>
    <mergeCell ref="D169:G169"/>
    <mergeCell ref="D170:G170"/>
    <mergeCell ref="C171:J171"/>
    <mergeCell ref="D137:G137"/>
    <mergeCell ref="D138:G138"/>
    <mergeCell ref="C139:J139"/>
    <mergeCell ref="C108:J108"/>
    <mergeCell ref="D109:G109"/>
    <mergeCell ref="D110:G110"/>
    <mergeCell ref="C111:G111"/>
    <mergeCell ref="C112:G112"/>
    <mergeCell ref="C113:G113"/>
    <mergeCell ref="C114:G114"/>
    <mergeCell ref="C117:D117"/>
    <mergeCell ref="C126:J126"/>
    <mergeCell ref="D101:G101"/>
    <mergeCell ref="D102:G102"/>
    <mergeCell ref="D103:G103"/>
    <mergeCell ref="D104:G104"/>
    <mergeCell ref="C105:G105"/>
    <mergeCell ref="C107:J107"/>
    <mergeCell ref="D95:G95"/>
    <mergeCell ref="D96:G96"/>
    <mergeCell ref="D97:G97"/>
    <mergeCell ref="D98:G98"/>
    <mergeCell ref="D99:G99"/>
    <mergeCell ref="D100:G100"/>
    <mergeCell ref="D87:G87"/>
    <mergeCell ref="C90:G90"/>
    <mergeCell ref="C91:J91"/>
    <mergeCell ref="C92:J92"/>
    <mergeCell ref="C93:J93"/>
    <mergeCell ref="D94:G94"/>
    <mergeCell ref="D84:G84"/>
    <mergeCell ref="D85:G85"/>
    <mergeCell ref="D78:G78"/>
    <mergeCell ref="D79:G79"/>
    <mergeCell ref="D81:G81"/>
    <mergeCell ref="D82:G82"/>
    <mergeCell ref="D88:G88"/>
    <mergeCell ref="D89:G89"/>
    <mergeCell ref="D62:G62"/>
    <mergeCell ref="D63:G63"/>
    <mergeCell ref="D64:G64"/>
    <mergeCell ref="D65:G65"/>
    <mergeCell ref="D66:G66"/>
    <mergeCell ref="C67:G67"/>
    <mergeCell ref="D75:G75"/>
    <mergeCell ref="D76:G76"/>
    <mergeCell ref="C68:J68"/>
    <mergeCell ref="C69:J69"/>
    <mergeCell ref="C70:J70"/>
    <mergeCell ref="C71:J71"/>
    <mergeCell ref="D72:G72"/>
    <mergeCell ref="D73:G73"/>
    <mergeCell ref="D56:G56"/>
    <mergeCell ref="D57:G57"/>
    <mergeCell ref="D58:G58"/>
    <mergeCell ref="D59:G59"/>
    <mergeCell ref="D60:G60"/>
    <mergeCell ref="D61:G61"/>
    <mergeCell ref="D50:G50"/>
    <mergeCell ref="D51:G51"/>
    <mergeCell ref="D52:G52"/>
    <mergeCell ref="D53:G53"/>
    <mergeCell ref="D54:G54"/>
    <mergeCell ref="D55:G55"/>
    <mergeCell ref="D45:G45"/>
    <mergeCell ref="D46:G46"/>
    <mergeCell ref="D47:G47"/>
    <mergeCell ref="D48:G48"/>
    <mergeCell ref="D49:G49"/>
    <mergeCell ref="D38:G38"/>
    <mergeCell ref="D39:G39"/>
    <mergeCell ref="C40:G40"/>
    <mergeCell ref="C41:J41"/>
    <mergeCell ref="C42:J42"/>
    <mergeCell ref="C43:J43"/>
    <mergeCell ref="D16:G16"/>
    <mergeCell ref="C17:J18"/>
    <mergeCell ref="C19:J20"/>
    <mergeCell ref="C21:J22"/>
    <mergeCell ref="D23:G23"/>
    <mergeCell ref="D24:G24"/>
    <mergeCell ref="C7:J8"/>
    <mergeCell ref="C10:H10"/>
    <mergeCell ref="C13:C15"/>
    <mergeCell ref="D13:G15"/>
    <mergeCell ref="H13:H14"/>
    <mergeCell ref="I13:I14"/>
    <mergeCell ref="J13:J14"/>
    <mergeCell ref="C9:J9"/>
    <mergeCell ref="D25:G25"/>
    <mergeCell ref="D26:G26"/>
    <mergeCell ref="D174:G174"/>
    <mergeCell ref="D175:G175"/>
    <mergeCell ref="D176:G176"/>
    <mergeCell ref="D177:G177"/>
    <mergeCell ref="C180:D180"/>
    <mergeCell ref="D86:G86"/>
    <mergeCell ref="D83:G83"/>
    <mergeCell ref="D80:G80"/>
    <mergeCell ref="D77:G77"/>
    <mergeCell ref="D74:G74"/>
    <mergeCell ref="D31:G31"/>
    <mergeCell ref="D32:G32"/>
    <mergeCell ref="D33:G33"/>
    <mergeCell ref="D34:G34"/>
    <mergeCell ref="D36:G36"/>
    <mergeCell ref="D37:G37"/>
    <mergeCell ref="D35:G35"/>
    <mergeCell ref="C27:G27"/>
    <mergeCell ref="C28:J28"/>
    <mergeCell ref="C29:J29"/>
    <mergeCell ref="D30:G30"/>
    <mergeCell ref="D44:G44"/>
    <mergeCell ref="C184:J184"/>
    <mergeCell ref="C185:H185"/>
    <mergeCell ref="C186:C188"/>
    <mergeCell ref="D186:G188"/>
    <mergeCell ref="H186:H187"/>
    <mergeCell ref="I186:I187"/>
    <mergeCell ref="J186:J187"/>
    <mergeCell ref="D189:G189"/>
    <mergeCell ref="C190:J190"/>
    <mergeCell ref="D191:G191"/>
    <mergeCell ref="D192:G192"/>
    <mergeCell ref="D193:G193"/>
    <mergeCell ref="D194:G194"/>
    <mergeCell ref="D195:G195"/>
    <mergeCell ref="D196:G196"/>
    <mergeCell ref="C197:J197"/>
    <mergeCell ref="D198:G198"/>
    <mergeCell ref="D199:G199"/>
    <mergeCell ref="C200:J200"/>
    <mergeCell ref="D201:G201"/>
    <mergeCell ref="D202:G202"/>
    <mergeCell ref="D203:G203"/>
    <mergeCell ref="D204:G204"/>
    <mergeCell ref="D205:G205"/>
    <mergeCell ref="D206:G206"/>
    <mergeCell ref="C209:D209"/>
    <mergeCell ref="I209:J209"/>
    <mergeCell ref="I210:J210"/>
    <mergeCell ref="C212:J212"/>
    <mergeCell ref="C213:H213"/>
    <mergeCell ref="C214:C216"/>
    <mergeCell ref="D214:G216"/>
    <mergeCell ref="H214:H215"/>
    <mergeCell ref="I214:I215"/>
    <mergeCell ref="J214:J215"/>
    <mergeCell ref="D217:G217"/>
    <mergeCell ref="C218:J218"/>
    <mergeCell ref="D219:G219"/>
    <mergeCell ref="D220:G220"/>
    <mergeCell ref="D221:G221"/>
    <mergeCell ref="D222:G222"/>
    <mergeCell ref="D223:G223"/>
    <mergeCell ref="D224:G224"/>
    <mergeCell ref="C225:J225"/>
    <mergeCell ref="I237:J237"/>
    <mergeCell ref="I238:J238"/>
    <mergeCell ref="C237:D237"/>
    <mergeCell ref="D226:G226"/>
    <mergeCell ref="D227:G227"/>
    <mergeCell ref="C228:J228"/>
    <mergeCell ref="D229:G229"/>
    <mergeCell ref="D230:G230"/>
    <mergeCell ref="D231:G231"/>
    <mergeCell ref="D232:G232"/>
    <mergeCell ref="D233:G233"/>
    <mergeCell ref="D234:G234"/>
  </mergeCells>
  <pageMargins left="0.7" right="0.7" top="0.75" bottom="0.75" header="0.3" footer="0.3"/>
  <pageSetup paperSize="9"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95"/>
  <sheetViews>
    <sheetView topLeftCell="A76" zoomScaleNormal="100" workbookViewId="0">
      <selection activeCell="F77" sqref="F77:I77"/>
    </sheetView>
  </sheetViews>
  <sheetFormatPr defaultColWidth="9.1796875" defaultRowHeight="14" x14ac:dyDescent="0.3"/>
  <cols>
    <col min="1" max="1" width="9.1796875" style="161"/>
    <col min="2" max="2" width="6" style="161" customWidth="1"/>
    <col min="3" max="3" width="45.7265625" style="161" customWidth="1"/>
    <col min="4" max="4" width="7.54296875" style="198" customWidth="1"/>
    <col min="5" max="5" width="6.54296875" style="198" customWidth="1"/>
    <col min="6" max="6" width="11.26953125" style="198" customWidth="1"/>
    <col min="7" max="7" width="12.26953125" style="198" customWidth="1"/>
    <col min="8" max="8" width="10.7265625" style="198" customWidth="1"/>
    <col min="9" max="9" width="12.54296875" style="198" customWidth="1"/>
    <col min="10" max="10" width="14.1796875" style="207" customWidth="1"/>
    <col min="11" max="11" width="9.81640625" style="161" bestFit="1" customWidth="1"/>
    <col min="12" max="12" width="17.7265625" style="161" customWidth="1"/>
    <col min="13" max="13" width="10.1796875" style="161" customWidth="1"/>
    <col min="14" max="14" width="10.26953125" style="161" customWidth="1"/>
    <col min="15" max="16384" width="9.1796875" style="161"/>
  </cols>
  <sheetData>
    <row r="1" spans="2:15" ht="21.75" customHeight="1" x14ac:dyDescent="0.3">
      <c r="J1" s="551"/>
      <c r="K1" s="552"/>
      <c r="L1" s="552"/>
      <c r="M1" s="552"/>
      <c r="N1" s="552"/>
      <c r="O1" s="552"/>
    </row>
    <row r="2" spans="2:15" ht="16.5" customHeight="1" x14ac:dyDescent="0.3">
      <c r="B2" s="149"/>
      <c r="C2" s="668" t="str">
        <f>'Deviz general si obiect'!C9</f>
        <v>Privind cheltuielile necesare realizării investiţiei “REȚEA DE CANALIZARE MENAJERĂ ÎN LOCALITATEA MÂNĂSTIRE ȘI INTERCONECTAREA LA STAȚIA DE EPURARE DIN LOCALITATEA MÂNĂSTIRE, COMUNA BIRDA”</v>
      </c>
      <c r="D2" s="668"/>
      <c r="E2" s="668"/>
      <c r="F2" s="668"/>
      <c r="G2" s="668"/>
      <c r="H2" s="668"/>
      <c r="I2" s="668"/>
      <c r="J2" s="551"/>
      <c r="K2" s="552"/>
      <c r="L2" s="552"/>
      <c r="M2" s="552"/>
      <c r="N2" s="552"/>
      <c r="O2" s="552"/>
    </row>
    <row r="3" spans="2:15" ht="11.25" customHeight="1" x14ac:dyDescent="0.3">
      <c r="B3" s="149"/>
      <c r="C3" s="668"/>
      <c r="D3" s="668"/>
      <c r="E3" s="668"/>
      <c r="F3" s="668"/>
      <c r="G3" s="668"/>
      <c r="H3" s="668"/>
      <c r="I3" s="668"/>
      <c r="J3" s="551"/>
      <c r="K3" s="552"/>
      <c r="L3" s="552"/>
      <c r="M3" s="552"/>
      <c r="N3" s="552"/>
      <c r="O3" s="552"/>
    </row>
    <row r="4" spans="2:15" ht="12" customHeight="1" x14ac:dyDescent="0.3">
      <c r="B4" s="149"/>
      <c r="C4" s="668"/>
      <c r="D4" s="668"/>
      <c r="E4" s="668"/>
      <c r="F4" s="668"/>
      <c r="G4" s="668"/>
      <c r="H4" s="668"/>
      <c r="I4" s="668"/>
      <c r="J4" s="551"/>
      <c r="K4" s="552"/>
      <c r="L4" s="552"/>
      <c r="M4" s="552"/>
      <c r="N4" s="552"/>
      <c r="O4" s="552"/>
    </row>
    <row r="5" spans="2:15" ht="14.5" thickBot="1" x14ac:dyDescent="0.35">
      <c r="B5" s="149"/>
      <c r="C5" s="150"/>
      <c r="D5" s="151"/>
      <c r="E5" s="151"/>
      <c r="F5" s="152"/>
      <c r="G5" s="152"/>
      <c r="H5" s="152"/>
      <c r="I5" s="152"/>
      <c r="J5" s="551"/>
      <c r="K5" s="552"/>
      <c r="L5" s="552"/>
      <c r="M5" s="552"/>
      <c r="N5" s="552"/>
      <c r="O5" s="552"/>
    </row>
    <row r="6" spans="2:15" ht="26.5" thickBot="1" x14ac:dyDescent="0.35">
      <c r="B6" s="153" t="s">
        <v>571</v>
      </c>
      <c r="C6" s="154" t="s">
        <v>572</v>
      </c>
      <c r="D6" s="155" t="s">
        <v>579</v>
      </c>
      <c r="E6" s="155" t="s">
        <v>573</v>
      </c>
      <c r="F6" s="156" t="s">
        <v>574</v>
      </c>
      <c r="G6" s="156" t="s">
        <v>575</v>
      </c>
      <c r="H6" s="156" t="s">
        <v>576</v>
      </c>
      <c r="I6" s="157" t="s">
        <v>577</v>
      </c>
      <c r="J6" s="551"/>
      <c r="K6" s="552"/>
      <c r="L6" s="552"/>
      <c r="M6" s="552"/>
      <c r="N6" s="552"/>
      <c r="O6" s="552"/>
    </row>
    <row r="7" spans="2:15" ht="17.25" customHeight="1" x14ac:dyDescent="0.3">
      <c r="B7" s="208"/>
      <c r="C7" s="262" t="s">
        <v>644</v>
      </c>
      <c r="D7" s="263"/>
      <c r="E7" s="263"/>
      <c r="F7" s="272"/>
      <c r="G7" s="209"/>
      <c r="H7" s="209"/>
      <c r="I7" s="209"/>
      <c r="J7" s="553"/>
      <c r="K7" s="552"/>
      <c r="L7" s="552"/>
      <c r="M7" s="552"/>
      <c r="N7" s="552"/>
      <c r="O7" s="552"/>
    </row>
    <row r="8" spans="2:15" ht="31" x14ac:dyDescent="0.3">
      <c r="B8" s="159" t="s">
        <v>578</v>
      </c>
      <c r="C8" s="559" t="str">
        <f>'Deviz general si obiect'!N2</f>
        <v>Devizul obiectului I: COLECTOR CANALIZARE MENAJERA IN LOC. MÂNĂSTIRE</v>
      </c>
      <c r="D8" s="160"/>
      <c r="E8" s="160"/>
      <c r="F8" s="158"/>
      <c r="G8" s="158"/>
      <c r="H8" s="158"/>
      <c r="I8" s="158"/>
      <c r="J8" s="554"/>
      <c r="K8" s="552"/>
      <c r="L8" s="552"/>
      <c r="M8" s="552"/>
      <c r="N8" s="552"/>
      <c r="O8" s="552"/>
    </row>
    <row r="9" spans="2:15" ht="26" x14ac:dyDescent="0.3">
      <c r="B9" s="162"/>
      <c r="C9" s="164" t="s">
        <v>564</v>
      </c>
      <c r="D9" s="194"/>
      <c r="E9" s="194"/>
      <c r="F9" s="273"/>
      <c r="G9" s="584">
        <f>SUM(G10:G15)</f>
        <v>0</v>
      </c>
      <c r="H9" s="584">
        <f t="shared" ref="H9:I9" si="0">SUM(H10:H15)</f>
        <v>0</v>
      </c>
      <c r="I9" s="584">
        <f t="shared" si="0"/>
        <v>0</v>
      </c>
      <c r="J9" s="555"/>
      <c r="K9" s="552"/>
      <c r="L9" s="552"/>
      <c r="M9" s="552"/>
      <c r="N9" s="552"/>
      <c r="O9" s="552"/>
    </row>
    <row r="10" spans="2:15" x14ac:dyDescent="0.3">
      <c r="B10" s="162"/>
      <c r="C10" s="253" t="s">
        <v>698</v>
      </c>
      <c r="D10" s="127">
        <v>1328</v>
      </c>
      <c r="E10" s="127" t="s">
        <v>683</v>
      </c>
      <c r="F10" s="274"/>
      <c r="G10" s="127"/>
      <c r="H10" s="127"/>
      <c r="I10" s="127"/>
      <c r="J10" s="555"/>
      <c r="K10" s="552"/>
      <c r="L10" s="552"/>
      <c r="M10" s="552"/>
      <c r="N10" s="552"/>
      <c r="O10" s="552"/>
    </row>
    <row r="11" spans="2:15" ht="25" x14ac:dyDescent="0.3">
      <c r="B11" s="162"/>
      <c r="C11" s="253" t="s">
        <v>700</v>
      </c>
      <c r="D11" s="127">
        <v>180</v>
      </c>
      <c r="E11" s="127" t="s">
        <v>683</v>
      </c>
      <c r="F11" s="274"/>
      <c r="G11" s="127"/>
      <c r="H11" s="127"/>
      <c r="I11" s="127"/>
      <c r="J11" s="555"/>
      <c r="K11" s="552"/>
      <c r="L11" s="552"/>
      <c r="M11" s="552"/>
      <c r="N11" s="552"/>
      <c r="O11" s="552"/>
    </row>
    <row r="12" spans="2:15" ht="15" customHeight="1" x14ac:dyDescent="0.3">
      <c r="B12" s="162"/>
      <c r="C12" s="253" t="s">
        <v>711</v>
      </c>
      <c r="D12" s="127">
        <v>60</v>
      </c>
      <c r="E12" s="127" t="s">
        <v>631</v>
      </c>
      <c r="F12" s="274"/>
      <c r="G12" s="127"/>
      <c r="H12" s="127"/>
      <c r="I12" s="127"/>
      <c r="J12" s="555"/>
      <c r="K12" s="552"/>
      <c r="L12" s="552"/>
      <c r="M12" s="552"/>
      <c r="N12" s="552"/>
      <c r="O12" s="552"/>
    </row>
    <row r="13" spans="2:15" x14ac:dyDescent="0.3">
      <c r="B13" s="162"/>
      <c r="C13" s="253" t="s">
        <v>699</v>
      </c>
      <c r="D13" s="127">
        <v>1992</v>
      </c>
      <c r="E13" s="127" t="s">
        <v>631</v>
      </c>
      <c r="F13" s="274"/>
      <c r="G13" s="127"/>
      <c r="H13" s="127"/>
      <c r="I13" s="127"/>
      <c r="J13" s="555"/>
      <c r="K13" s="552"/>
      <c r="L13" s="552"/>
      <c r="M13" s="552"/>
      <c r="N13" s="552"/>
      <c r="O13" s="552"/>
    </row>
    <row r="14" spans="2:15" ht="25" x14ac:dyDescent="0.3">
      <c r="B14" s="162"/>
      <c r="C14" s="253" t="s">
        <v>715</v>
      </c>
      <c r="D14" s="127">
        <v>4</v>
      </c>
      <c r="E14" s="127" t="s">
        <v>632</v>
      </c>
      <c r="F14" s="274"/>
      <c r="G14" s="127"/>
      <c r="H14" s="127"/>
      <c r="I14" s="127"/>
      <c r="J14" s="555"/>
      <c r="K14" s="552"/>
      <c r="L14" s="552"/>
      <c r="M14" s="552"/>
      <c r="N14" s="552"/>
      <c r="O14" s="552"/>
    </row>
    <row r="15" spans="2:15" ht="25" x14ac:dyDescent="0.3">
      <c r="B15" s="162"/>
      <c r="C15" s="253" t="s">
        <v>716</v>
      </c>
      <c r="D15" s="127">
        <v>2</v>
      </c>
      <c r="E15" s="127" t="s">
        <v>632</v>
      </c>
      <c r="F15" s="274"/>
      <c r="G15" s="127"/>
      <c r="H15" s="127"/>
      <c r="I15" s="127"/>
      <c r="J15" s="555"/>
      <c r="K15" s="552"/>
      <c r="L15" s="552"/>
      <c r="M15" s="552"/>
      <c r="N15" s="552"/>
      <c r="O15" s="552"/>
    </row>
    <row r="16" spans="2:15" x14ac:dyDescent="0.3">
      <c r="B16" s="162"/>
      <c r="C16" s="165" t="s">
        <v>565</v>
      </c>
      <c r="D16" s="194"/>
      <c r="E16" s="194"/>
      <c r="F16" s="273"/>
      <c r="G16" s="211"/>
      <c r="H16" s="211"/>
      <c r="I16" s="211"/>
      <c r="J16" s="556"/>
      <c r="K16" s="552"/>
      <c r="L16" s="552"/>
      <c r="M16" s="552"/>
      <c r="N16" s="552"/>
      <c r="O16" s="552"/>
    </row>
    <row r="17" spans="2:15" ht="25" x14ac:dyDescent="0.3">
      <c r="B17" s="162"/>
      <c r="C17" s="253" t="s">
        <v>701</v>
      </c>
      <c r="D17" s="127">
        <v>28</v>
      </c>
      <c r="E17" s="127" t="s">
        <v>632</v>
      </c>
      <c r="F17" s="274"/>
      <c r="G17" s="250"/>
      <c r="H17" s="250"/>
      <c r="I17" s="250"/>
      <c r="J17" s="557"/>
      <c r="K17" s="552"/>
      <c r="L17" s="552"/>
      <c r="M17" s="552"/>
      <c r="N17" s="552"/>
      <c r="O17" s="552"/>
    </row>
    <row r="18" spans="2:15" x14ac:dyDescent="0.3">
      <c r="B18" s="162"/>
      <c r="C18" s="253" t="s">
        <v>705</v>
      </c>
      <c r="D18" s="127">
        <v>60</v>
      </c>
      <c r="E18" s="127" t="s">
        <v>631</v>
      </c>
      <c r="F18" s="274"/>
      <c r="G18" s="250"/>
      <c r="H18" s="250"/>
      <c r="I18" s="250"/>
      <c r="J18" s="557"/>
      <c r="K18" s="552"/>
      <c r="L18" s="552"/>
      <c r="M18" s="552"/>
      <c r="N18" s="552"/>
      <c r="O18" s="552"/>
    </row>
    <row r="19" spans="2:15" ht="41.25" customHeight="1" x14ac:dyDescent="0.3">
      <c r="B19" s="162"/>
      <c r="C19" s="253" t="s">
        <v>702</v>
      </c>
      <c r="D19" s="127">
        <v>20</v>
      </c>
      <c r="E19" s="127" t="s">
        <v>683</v>
      </c>
      <c r="F19" s="274"/>
      <c r="G19" s="250"/>
      <c r="H19" s="250"/>
      <c r="I19" s="250"/>
      <c r="J19" s="557"/>
      <c r="K19" s="552"/>
      <c r="L19" s="552"/>
      <c r="M19" s="552"/>
      <c r="N19" s="552"/>
      <c r="O19" s="552"/>
    </row>
    <row r="20" spans="2:15" ht="34.5" customHeight="1" x14ac:dyDescent="0.3">
      <c r="B20" s="162"/>
      <c r="C20" s="253" t="s">
        <v>703</v>
      </c>
      <c r="D20" s="127">
        <v>1</v>
      </c>
      <c r="E20" s="127" t="s">
        <v>632</v>
      </c>
      <c r="F20" s="274"/>
      <c r="G20" s="250"/>
      <c r="H20" s="250"/>
      <c r="I20" s="250"/>
      <c r="J20" s="557"/>
      <c r="K20" s="552"/>
      <c r="L20" s="552"/>
      <c r="M20" s="552"/>
      <c r="N20" s="552"/>
      <c r="O20" s="552"/>
    </row>
    <row r="21" spans="2:15" ht="36.75" customHeight="1" x14ac:dyDescent="0.3">
      <c r="B21" s="162"/>
      <c r="C21" s="253" t="s">
        <v>704</v>
      </c>
      <c r="D21" s="127">
        <v>1</v>
      </c>
      <c r="E21" s="127" t="s">
        <v>632</v>
      </c>
      <c r="F21" s="274"/>
      <c r="G21" s="250"/>
      <c r="H21" s="250"/>
      <c r="I21" s="250"/>
      <c r="J21" s="557"/>
      <c r="K21" s="552"/>
      <c r="L21" s="552"/>
      <c r="M21" s="552"/>
      <c r="N21" s="552"/>
      <c r="O21" s="552"/>
    </row>
    <row r="22" spans="2:15" x14ac:dyDescent="0.3">
      <c r="B22" s="162"/>
      <c r="C22" s="164" t="s">
        <v>567</v>
      </c>
      <c r="D22" s="197"/>
      <c r="E22" s="197"/>
      <c r="F22" s="275"/>
      <c r="G22" s="211"/>
      <c r="H22" s="211"/>
      <c r="I22" s="211"/>
      <c r="J22" s="556"/>
      <c r="K22" s="552"/>
      <c r="L22" s="552"/>
      <c r="M22" s="552"/>
      <c r="N22" s="552"/>
      <c r="O22" s="552"/>
    </row>
    <row r="23" spans="2:15" x14ac:dyDescent="0.3">
      <c r="B23" s="162"/>
      <c r="C23" s="586" t="s">
        <v>708</v>
      </c>
      <c r="D23" s="196">
        <v>1</v>
      </c>
      <c r="E23" s="196" t="s">
        <v>632</v>
      </c>
      <c r="F23" s="210"/>
      <c r="G23" s="210"/>
      <c r="H23" s="210"/>
      <c r="I23" s="210"/>
      <c r="J23" s="557"/>
      <c r="K23" s="552"/>
      <c r="L23" s="552"/>
      <c r="M23" s="552"/>
      <c r="N23" s="552"/>
      <c r="O23" s="552"/>
    </row>
    <row r="24" spans="2:15" x14ac:dyDescent="0.3">
      <c r="B24" s="162"/>
      <c r="C24" s="586" t="s">
        <v>709</v>
      </c>
      <c r="D24" s="196">
        <v>1</v>
      </c>
      <c r="E24" s="196" t="s">
        <v>632</v>
      </c>
      <c r="F24" s="210"/>
      <c r="G24" s="210"/>
      <c r="H24" s="210"/>
      <c r="I24" s="210"/>
      <c r="J24" s="557"/>
      <c r="K24" s="552"/>
      <c r="L24" s="552"/>
      <c r="M24" s="552"/>
      <c r="N24" s="552"/>
      <c r="O24" s="552"/>
    </row>
    <row r="25" spans="2:15" ht="15.75" customHeight="1" x14ac:dyDescent="0.3">
      <c r="B25" s="162"/>
      <c r="C25" s="587" t="s">
        <v>710</v>
      </c>
      <c r="D25" s="196">
        <v>1</v>
      </c>
      <c r="E25" s="196" t="s">
        <v>632</v>
      </c>
      <c r="F25" s="210"/>
      <c r="G25" s="210"/>
      <c r="H25" s="210"/>
      <c r="I25" s="210"/>
      <c r="J25" s="556"/>
      <c r="K25" s="552"/>
      <c r="L25" s="552"/>
      <c r="M25" s="552"/>
      <c r="N25" s="552"/>
      <c r="O25" s="552"/>
    </row>
    <row r="26" spans="2:15" ht="26" x14ac:dyDescent="0.3">
      <c r="B26" s="166"/>
      <c r="C26" s="164" t="s">
        <v>568</v>
      </c>
      <c r="D26" s="194"/>
      <c r="E26" s="194"/>
      <c r="F26" s="273"/>
      <c r="G26" s="211"/>
      <c r="H26" s="211"/>
      <c r="I26" s="211"/>
      <c r="J26" s="557"/>
      <c r="K26" s="552"/>
      <c r="L26" s="552"/>
      <c r="M26" s="552"/>
      <c r="N26" s="552"/>
      <c r="O26" s="552"/>
    </row>
    <row r="27" spans="2:15" ht="14.5" x14ac:dyDescent="0.35">
      <c r="B27" s="162"/>
      <c r="C27" s="586" t="s">
        <v>707</v>
      </c>
      <c r="D27" s="580">
        <v>1</v>
      </c>
      <c r="E27" s="581" t="s">
        <v>632</v>
      </c>
      <c r="F27" s="582"/>
      <c r="G27" s="250"/>
      <c r="H27" s="250"/>
      <c r="I27" s="250"/>
      <c r="J27" s="556"/>
      <c r="K27" s="552"/>
      <c r="L27" s="552"/>
      <c r="M27" s="552"/>
      <c r="N27" s="552"/>
      <c r="O27" s="552"/>
    </row>
    <row r="28" spans="2:15" ht="26" x14ac:dyDescent="0.3">
      <c r="B28" s="162"/>
      <c r="C28" s="164" t="s">
        <v>569</v>
      </c>
      <c r="D28" s="195"/>
      <c r="E28" s="195"/>
      <c r="F28" s="212"/>
      <c r="G28" s="211"/>
      <c r="H28" s="211"/>
      <c r="I28" s="211"/>
      <c r="J28" s="557"/>
      <c r="K28" s="552"/>
      <c r="L28" s="552"/>
      <c r="M28" s="552"/>
      <c r="N28" s="552"/>
      <c r="O28" s="552"/>
    </row>
    <row r="29" spans="2:15" ht="28" x14ac:dyDescent="0.3">
      <c r="B29" s="162"/>
      <c r="C29" s="587" t="s">
        <v>706</v>
      </c>
      <c r="D29" s="583">
        <v>1</v>
      </c>
      <c r="E29" s="583" t="s">
        <v>632</v>
      </c>
      <c r="F29" s="250"/>
      <c r="G29" s="250"/>
      <c r="H29" s="250"/>
      <c r="I29" s="250"/>
      <c r="J29" s="557"/>
      <c r="K29" s="552"/>
      <c r="L29" s="552"/>
      <c r="M29" s="552"/>
      <c r="N29" s="552"/>
      <c r="O29" s="552"/>
    </row>
    <row r="30" spans="2:15" ht="31" x14ac:dyDescent="0.3">
      <c r="B30" s="159" t="s">
        <v>633</v>
      </c>
      <c r="C30" s="559" t="str">
        <f>'Deviz general si obiect'!N3</f>
        <v xml:space="preserve">Devizul obiectului II:   RACORDURI CANALIZARE LOCUITORI </v>
      </c>
      <c r="D30" s="160"/>
      <c r="E30" s="160"/>
      <c r="F30" s="158"/>
      <c r="G30" s="158"/>
      <c r="H30" s="158"/>
      <c r="I30" s="158"/>
      <c r="J30" s="557"/>
      <c r="K30" s="552"/>
      <c r="L30" s="552"/>
      <c r="M30" s="552"/>
      <c r="N30" s="552"/>
      <c r="O30" s="552"/>
    </row>
    <row r="31" spans="2:15" ht="26" x14ac:dyDescent="0.3">
      <c r="B31" s="162"/>
      <c r="C31" s="164" t="s">
        <v>564</v>
      </c>
      <c r="D31" s="194" t="s">
        <v>17</v>
      </c>
      <c r="E31" s="194" t="s">
        <v>17</v>
      </c>
      <c r="F31" s="273"/>
      <c r="G31" s="571"/>
      <c r="H31" s="571"/>
      <c r="I31" s="571"/>
      <c r="J31" s="557"/>
      <c r="K31" s="552"/>
      <c r="L31" s="552"/>
      <c r="M31" s="552"/>
      <c r="N31" s="552"/>
      <c r="O31" s="552"/>
    </row>
    <row r="32" spans="2:15" x14ac:dyDescent="0.3">
      <c r="B32" s="162"/>
      <c r="C32" s="253" t="s">
        <v>697</v>
      </c>
      <c r="D32" s="127">
        <v>922</v>
      </c>
      <c r="E32" s="127" t="s">
        <v>683</v>
      </c>
      <c r="F32" s="274"/>
      <c r="G32" s="127"/>
      <c r="H32" s="127"/>
      <c r="I32" s="127"/>
      <c r="J32" s="557"/>
      <c r="K32" s="552"/>
      <c r="L32" s="552"/>
      <c r="M32" s="552"/>
      <c r="N32" s="552"/>
      <c r="O32" s="552"/>
    </row>
    <row r="33" spans="2:15" x14ac:dyDescent="0.3">
      <c r="B33" s="162"/>
      <c r="C33" s="253" t="s">
        <v>684</v>
      </c>
      <c r="D33" s="127">
        <v>1383</v>
      </c>
      <c r="E33" s="127" t="s">
        <v>631</v>
      </c>
      <c r="F33" s="274"/>
      <c r="G33" s="127"/>
      <c r="H33" s="127"/>
      <c r="I33" s="127"/>
      <c r="J33" s="556"/>
      <c r="K33" s="552"/>
      <c r="L33" s="552"/>
      <c r="M33" s="552"/>
      <c r="N33" s="552"/>
      <c r="O33" s="552"/>
    </row>
    <row r="34" spans="2:15" x14ac:dyDescent="0.3">
      <c r="B34" s="162"/>
      <c r="C34" s="165" t="s">
        <v>565</v>
      </c>
      <c r="D34" s="194" t="s">
        <v>17</v>
      </c>
      <c r="E34" s="194" t="s">
        <v>17</v>
      </c>
      <c r="F34" s="273"/>
      <c r="G34" s="211"/>
      <c r="H34" s="211"/>
      <c r="I34" s="211"/>
      <c r="J34" s="557"/>
      <c r="K34" s="552"/>
      <c r="L34" s="552"/>
      <c r="M34" s="552"/>
      <c r="N34" s="552"/>
      <c r="O34" s="552"/>
    </row>
    <row r="35" spans="2:15" x14ac:dyDescent="0.3">
      <c r="B35" s="162"/>
      <c r="C35" s="251" t="s">
        <v>717</v>
      </c>
      <c r="D35" s="127">
        <v>7</v>
      </c>
      <c r="E35" s="127" t="s">
        <v>632</v>
      </c>
      <c r="F35" s="274"/>
      <c r="G35" s="250"/>
      <c r="H35" s="250"/>
      <c r="I35" s="250"/>
      <c r="J35" s="557"/>
      <c r="K35" s="552"/>
      <c r="L35" s="552"/>
      <c r="M35" s="552"/>
      <c r="N35" s="552"/>
      <c r="O35" s="552"/>
    </row>
    <row r="36" spans="2:15" x14ac:dyDescent="0.3">
      <c r="B36" s="162"/>
      <c r="C36" s="164" t="s">
        <v>567</v>
      </c>
      <c r="D36" s="197"/>
      <c r="E36" s="197"/>
      <c r="F36" s="275"/>
      <c r="G36" s="211"/>
      <c r="H36" s="211"/>
      <c r="I36" s="211"/>
      <c r="J36" s="557"/>
      <c r="K36" s="552"/>
      <c r="L36" s="552"/>
      <c r="M36" s="552"/>
      <c r="N36" s="552"/>
      <c r="O36" s="552"/>
    </row>
    <row r="37" spans="2:15" ht="28" x14ac:dyDescent="0.3">
      <c r="B37" s="162"/>
      <c r="C37" s="587" t="s">
        <v>712</v>
      </c>
      <c r="D37" s="196">
        <v>98</v>
      </c>
      <c r="E37" s="196" t="s">
        <v>632</v>
      </c>
      <c r="F37" s="210"/>
      <c r="G37" s="210"/>
      <c r="H37" s="210"/>
      <c r="I37" s="210"/>
      <c r="J37" s="557"/>
      <c r="K37" s="552"/>
      <c r="L37" s="552"/>
      <c r="M37" s="552"/>
      <c r="N37" s="552"/>
      <c r="O37" s="552"/>
    </row>
    <row r="38" spans="2:15" ht="65.25" customHeight="1" x14ac:dyDescent="0.3">
      <c r="B38" s="162"/>
      <c r="C38" s="588" t="s">
        <v>713</v>
      </c>
      <c r="D38" s="585">
        <v>88</v>
      </c>
      <c r="E38" s="196" t="s">
        <v>632</v>
      </c>
      <c r="F38" s="210"/>
      <c r="G38" s="210"/>
      <c r="H38" s="210"/>
      <c r="I38" s="210"/>
      <c r="J38" s="557"/>
      <c r="K38" s="552"/>
      <c r="L38" s="552"/>
      <c r="M38" s="552"/>
      <c r="N38" s="552"/>
      <c r="O38" s="552"/>
    </row>
    <row r="39" spans="2:15" x14ac:dyDescent="0.3">
      <c r="B39" s="264"/>
      <c r="C39" s="265" t="s">
        <v>635</v>
      </c>
      <c r="D39" s="266"/>
      <c r="E39" s="266"/>
      <c r="F39" s="277"/>
      <c r="G39" s="267">
        <f>G36+G34+G31+G28+G26+G22+G16+G9</f>
        <v>0</v>
      </c>
      <c r="H39" s="267">
        <f>H36+H34+H31+H28+H26+H22+H16+H9</f>
        <v>0</v>
      </c>
      <c r="I39" s="267">
        <f>I36+I34+I31+I28+I26+I22+I16+I9</f>
        <v>0</v>
      </c>
      <c r="J39" s="556"/>
      <c r="K39" s="552"/>
      <c r="L39" s="552"/>
      <c r="M39" s="558"/>
      <c r="N39" s="552"/>
      <c r="O39" s="552"/>
    </row>
    <row r="40" spans="2:15" ht="28" x14ac:dyDescent="0.3">
      <c r="B40" s="208"/>
      <c r="C40" s="262" t="s">
        <v>448</v>
      </c>
      <c r="D40" s="263"/>
      <c r="E40" s="263"/>
      <c r="F40" s="272"/>
      <c r="G40" s="209"/>
      <c r="H40" s="209"/>
      <c r="I40" s="209"/>
      <c r="J40" s="557"/>
      <c r="K40" s="552"/>
      <c r="L40" s="552"/>
      <c r="M40" s="552"/>
      <c r="N40" s="552"/>
      <c r="O40" s="552"/>
    </row>
    <row r="41" spans="2:15" ht="33.75" customHeight="1" x14ac:dyDescent="0.3">
      <c r="B41" s="159" t="s">
        <v>634</v>
      </c>
      <c r="C41" s="559" t="str">
        <f>'Deviz general si obiect'!N4</f>
        <v>Devizul obiectului III:  ALIMENTARE CU ENERGIE ELECTRICĂ STAȚIE DE POMPARE MÂNĂSTIRE</v>
      </c>
      <c r="D41" s="160"/>
      <c r="E41" s="160"/>
      <c r="F41" s="158"/>
      <c r="G41" s="158"/>
      <c r="H41" s="158"/>
      <c r="I41" s="158"/>
      <c r="J41" s="557"/>
      <c r="K41" s="552"/>
      <c r="L41" s="552"/>
      <c r="M41" s="552"/>
      <c r="N41" s="552"/>
      <c r="O41" s="552"/>
    </row>
    <row r="42" spans="2:15" x14ac:dyDescent="0.3">
      <c r="B42" s="163"/>
      <c r="C42" s="260" t="s">
        <v>686</v>
      </c>
      <c r="D42" s="257"/>
      <c r="E42" s="257"/>
      <c r="F42" s="278"/>
      <c r="G42" s="211"/>
      <c r="H42" s="211"/>
      <c r="I42" s="211"/>
      <c r="J42" s="557"/>
      <c r="K42" s="552"/>
      <c r="L42" s="552"/>
      <c r="M42" s="552"/>
      <c r="N42" s="552"/>
      <c r="O42" s="552"/>
    </row>
    <row r="43" spans="2:15" x14ac:dyDescent="0.3">
      <c r="B43" s="162"/>
      <c r="C43" s="268" t="s">
        <v>714</v>
      </c>
      <c r="D43" s="252">
        <v>1</v>
      </c>
      <c r="E43" s="252" t="s">
        <v>632</v>
      </c>
      <c r="F43" s="276">
        <v>1200</v>
      </c>
      <c r="G43" s="199"/>
      <c r="H43" s="199"/>
      <c r="I43" s="199"/>
      <c r="J43" s="557"/>
      <c r="K43" s="552"/>
      <c r="L43" s="552"/>
      <c r="M43" s="552"/>
      <c r="N43" s="552"/>
      <c r="O43" s="552"/>
    </row>
    <row r="44" spans="2:15" ht="28" x14ac:dyDescent="0.3">
      <c r="B44" s="208"/>
      <c r="C44" s="262" t="s">
        <v>643</v>
      </c>
      <c r="D44" s="263"/>
      <c r="E44" s="263"/>
      <c r="F44" s="272"/>
      <c r="G44" s="209"/>
      <c r="H44" s="209"/>
      <c r="I44" s="209"/>
      <c r="J44" s="557"/>
      <c r="K44" s="552"/>
      <c r="L44" s="552"/>
      <c r="M44" s="552"/>
      <c r="N44" s="552"/>
      <c r="O44" s="552"/>
    </row>
    <row r="45" spans="2:15" ht="15.5" x14ac:dyDescent="0.35">
      <c r="B45" s="162"/>
      <c r="C45" s="296" t="s">
        <v>472</v>
      </c>
      <c r="D45" s="255"/>
      <c r="E45" s="255"/>
      <c r="F45" s="278"/>
      <c r="G45" s="278">
        <f t="shared" ref="G45:I45" si="1">G46</f>
        <v>0</v>
      </c>
      <c r="H45" s="278">
        <f t="shared" si="1"/>
        <v>0</v>
      </c>
      <c r="I45" s="278">
        <f t="shared" si="1"/>
        <v>0</v>
      </c>
      <c r="J45" s="557"/>
      <c r="K45" s="552"/>
      <c r="L45" s="552"/>
      <c r="M45" s="552"/>
      <c r="N45" s="552"/>
      <c r="O45" s="552"/>
    </row>
    <row r="46" spans="2:15" ht="18" customHeight="1" x14ac:dyDescent="0.35">
      <c r="B46" s="239"/>
      <c r="C46" s="254" t="s">
        <v>474</v>
      </c>
      <c r="D46" s="286">
        <v>1</v>
      </c>
      <c r="E46" s="241"/>
      <c r="F46" s="279"/>
      <c r="G46" s="210"/>
      <c r="H46" s="210"/>
      <c r="I46" s="210"/>
      <c r="J46" s="556"/>
      <c r="K46" s="552"/>
      <c r="L46" s="552">
        <v>4800</v>
      </c>
      <c r="M46" s="552"/>
      <c r="N46" s="552"/>
      <c r="O46" s="552"/>
    </row>
    <row r="47" spans="2:15" ht="15.5" x14ac:dyDescent="0.35">
      <c r="B47" s="239"/>
      <c r="C47" s="254" t="s">
        <v>476</v>
      </c>
      <c r="D47" s="241"/>
      <c r="E47" s="241"/>
      <c r="F47" s="279"/>
      <c r="G47" s="240"/>
      <c r="H47" s="240"/>
      <c r="I47" s="240"/>
      <c r="J47" s="556"/>
      <c r="K47" s="552"/>
      <c r="L47" s="552">
        <v>6000</v>
      </c>
      <c r="M47" s="552"/>
      <c r="N47" s="552"/>
      <c r="O47" s="552"/>
    </row>
    <row r="48" spans="2:15" ht="15.5" x14ac:dyDescent="0.35">
      <c r="B48" s="239"/>
      <c r="C48" s="254" t="s">
        <v>478</v>
      </c>
      <c r="D48" s="241"/>
      <c r="E48" s="241"/>
      <c r="F48" s="279"/>
      <c r="G48" s="240"/>
      <c r="H48" s="240"/>
      <c r="I48" s="240"/>
      <c r="J48" s="556"/>
      <c r="K48" s="552"/>
      <c r="L48" s="552"/>
      <c r="M48" s="558"/>
      <c r="N48" s="552"/>
      <c r="O48" s="552"/>
    </row>
    <row r="49" spans="2:15" ht="17.25" customHeight="1" x14ac:dyDescent="0.3">
      <c r="B49" s="239"/>
      <c r="C49" s="297" t="s">
        <v>479</v>
      </c>
      <c r="D49" s="270">
        <v>1</v>
      </c>
      <c r="E49" s="259"/>
      <c r="F49" s="280"/>
      <c r="G49" s="211"/>
      <c r="H49" s="211"/>
      <c r="I49" s="211"/>
      <c r="J49" s="556"/>
      <c r="K49" s="552"/>
      <c r="L49" s="552"/>
      <c r="M49" s="552"/>
      <c r="N49" s="552"/>
      <c r="O49" s="552"/>
    </row>
    <row r="50" spans="2:15" ht="15.5" x14ac:dyDescent="0.35">
      <c r="B50" s="239"/>
      <c r="C50" s="296" t="s">
        <v>480</v>
      </c>
      <c r="D50" s="270">
        <v>1</v>
      </c>
      <c r="E50" s="259"/>
      <c r="F50" s="280"/>
      <c r="G50" s="211"/>
      <c r="H50" s="211"/>
      <c r="I50" s="211"/>
      <c r="J50" s="557"/>
      <c r="K50" s="552"/>
      <c r="L50" s="552">
        <v>12000</v>
      </c>
      <c r="M50" s="552"/>
      <c r="N50" s="552"/>
      <c r="O50" s="552"/>
    </row>
    <row r="51" spans="2:15" ht="31" x14ac:dyDescent="0.35">
      <c r="B51" s="239"/>
      <c r="C51" s="298" t="s">
        <v>481</v>
      </c>
      <c r="D51" s="270">
        <v>1</v>
      </c>
      <c r="E51" s="259"/>
      <c r="F51" s="280"/>
      <c r="G51" s="211"/>
      <c r="H51" s="211"/>
      <c r="I51" s="211"/>
      <c r="J51" s="557"/>
      <c r="K51" s="552"/>
      <c r="L51" s="552"/>
      <c r="M51" s="552"/>
      <c r="N51" s="552"/>
      <c r="O51" s="552"/>
    </row>
    <row r="52" spans="2:15" ht="15.5" x14ac:dyDescent="0.35">
      <c r="B52" s="239"/>
      <c r="C52" s="296" t="s">
        <v>482</v>
      </c>
      <c r="D52" s="259"/>
      <c r="E52" s="259"/>
      <c r="F52" s="281"/>
      <c r="G52" s="280"/>
      <c r="H52" s="280"/>
      <c r="I52" s="280"/>
      <c r="J52" s="557"/>
      <c r="K52" s="552"/>
      <c r="L52" s="552"/>
      <c r="M52" s="552"/>
      <c r="N52" s="552"/>
      <c r="O52" s="552"/>
    </row>
    <row r="53" spans="2:15" ht="17.25" customHeight="1" x14ac:dyDescent="0.35">
      <c r="B53" s="239"/>
      <c r="C53" s="236" t="s">
        <v>484</v>
      </c>
      <c r="D53" s="241"/>
      <c r="E53" s="241"/>
      <c r="F53" s="279"/>
      <c r="G53" s="240"/>
      <c r="H53" s="240"/>
      <c r="I53" s="240"/>
      <c r="J53" s="557"/>
      <c r="K53" s="552"/>
      <c r="L53" s="552"/>
      <c r="M53" s="552"/>
      <c r="N53" s="552"/>
      <c r="O53" s="552"/>
    </row>
    <row r="54" spans="2:15" ht="18.75" customHeight="1" x14ac:dyDescent="0.35">
      <c r="B54" s="239"/>
      <c r="C54" s="236" t="s">
        <v>486</v>
      </c>
      <c r="D54" s="241"/>
      <c r="E54" s="241"/>
      <c r="F54" s="279"/>
      <c r="G54" s="240"/>
      <c r="H54" s="240"/>
      <c r="I54" s="240"/>
      <c r="J54" s="557"/>
      <c r="K54" s="552"/>
      <c r="L54" s="552"/>
      <c r="M54" s="552"/>
      <c r="N54" s="552"/>
      <c r="O54" s="552"/>
    </row>
    <row r="55" spans="2:15" ht="31" x14ac:dyDescent="0.35">
      <c r="B55" s="239"/>
      <c r="C55" s="237" t="s">
        <v>488</v>
      </c>
      <c r="D55" s="284">
        <v>1</v>
      </c>
      <c r="E55" s="269"/>
      <c r="F55" s="282"/>
      <c r="G55" s="210"/>
      <c r="H55" s="210"/>
      <c r="I55" s="210"/>
      <c r="J55" s="557"/>
      <c r="K55" s="552"/>
      <c r="L55" s="552"/>
      <c r="M55" s="552"/>
      <c r="N55" s="552"/>
      <c r="O55" s="552"/>
    </row>
    <row r="56" spans="2:15" ht="31" x14ac:dyDescent="0.35">
      <c r="B56" s="239"/>
      <c r="C56" s="238" t="s">
        <v>490</v>
      </c>
      <c r="D56" s="284">
        <v>1</v>
      </c>
      <c r="E56" s="269"/>
      <c r="F56" s="282"/>
      <c r="G56" s="210"/>
      <c r="H56" s="210"/>
      <c r="I56" s="210"/>
      <c r="J56" s="556"/>
      <c r="K56" s="552"/>
      <c r="L56" s="552">
        <v>1400</v>
      </c>
      <c r="M56" s="552"/>
      <c r="N56" s="552"/>
      <c r="O56" s="552"/>
    </row>
    <row r="57" spans="2:15" ht="31" x14ac:dyDescent="0.35">
      <c r="B57" s="239"/>
      <c r="C57" s="238" t="s">
        <v>492</v>
      </c>
      <c r="D57" s="284">
        <v>1</v>
      </c>
      <c r="E57" s="269"/>
      <c r="F57" s="282"/>
      <c r="G57" s="210"/>
      <c r="H57" s="210"/>
      <c r="I57" s="210"/>
      <c r="J57" s="556"/>
      <c r="K57" s="552"/>
      <c r="L57" s="560" t="s">
        <v>687</v>
      </c>
      <c r="M57" s="552"/>
      <c r="N57" s="552"/>
      <c r="O57" s="552"/>
    </row>
    <row r="58" spans="2:15" ht="15.5" x14ac:dyDescent="0.35">
      <c r="B58" s="239"/>
      <c r="C58" s="238" t="s">
        <v>494</v>
      </c>
      <c r="D58" s="284">
        <v>1</v>
      </c>
      <c r="E58" s="269"/>
      <c r="F58" s="282"/>
      <c r="G58" s="210"/>
      <c r="H58" s="210"/>
      <c r="I58" s="210"/>
      <c r="J58" s="557"/>
      <c r="K58" s="552"/>
      <c r="L58" s="561">
        <f>G40+G39+G69+F78</f>
        <v>0</v>
      </c>
      <c r="M58" s="552"/>
      <c r="N58" s="552"/>
      <c r="O58" s="552"/>
    </row>
    <row r="59" spans="2:15" ht="17.25" customHeight="1" x14ac:dyDescent="0.35">
      <c r="B59" s="239"/>
      <c r="C59" s="296" t="s">
        <v>495</v>
      </c>
      <c r="D59" s="258">
        <v>1</v>
      </c>
      <c r="E59" s="256"/>
      <c r="F59" s="283">
        <v>0</v>
      </c>
      <c r="G59" s="211">
        <f t="shared" ref="G59" si="2">D59*F59</f>
        <v>0</v>
      </c>
      <c r="H59" s="211">
        <f t="shared" ref="H56:H59" si="3">G59*0.19</f>
        <v>0</v>
      </c>
      <c r="I59" s="211">
        <f t="shared" ref="I56:I59" si="4">G59+H59</f>
        <v>0</v>
      </c>
      <c r="J59" s="557"/>
      <c r="K59" s="552"/>
      <c r="L59" s="552">
        <f>8*L58/100</f>
        <v>0</v>
      </c>
      <c r="M59" s="552"/>
      <c r="N59" s="552"/>
      <c r="O59" s="552"/>
    </row>
    <row r="60" spans="2:15" x14ac:dyDescent="0.3">
      <c r="B60" s="239"/>
      <c r="C60" s="271" t="s">
        <v>496</v>
      </c>
      <c r="D60" s="285"/>
      <c r="E60" s="256"/>
      <c r="F60" s="280"/>
      <c r="G60" s="280">
        <f t="shared" ref="G60:I60" si="5">G61</f>
        <v>0</v>
      </c>
      <c r="H60" s="280">
        <f t="shared" si="5"/>
        <v>0</v>
      </c>
      <c r="I60" s="280">
        <f t="shared" si="5"/>
        <v>0</v>
      </c>
      <c r="J60" s="556"/>
      <c r="K60" s="552"/>
      <c r="L60" s="552"/>
      <c r="M60" s="552"/>
      <c r="N60" s="552"/>
      <c r="O60" s="552"/>
    </row>
    <row r="61" spans="2:15" x14ac:dyDescent="0.3">
      <c r="B61" s="239"/>
      <c r="C61" s="248" t="s">
        <v>498</v>
      </c>
      <c r="D61" s="286">
        <v>1</v>
      </c>
      <c r="E61" s="241"/>
      <c r="F61" s="282"/>
      <c r="G61" s="210"/>
      <c r="H61" s="210"/>
      <c r="I61" s="210"/>
      <c r="J61" s="557"/>
      <c r="K61" s="552"/>
      <c r="L61" s="562" t="s">
        <v>688</v>
      </c>
      <c r="M61" s="552"/>
      <c r="N61" s="552"/>
      <c r="O61" s="552"/>
    </row>
    <row r="62" spans="2:15" x14ac:dyDescent="0.3">
      <c r="B62" s="239"/>
      <c r="C62" s="241" t="s">
        <v>500</v>
      </c>
      <c r="D62" s="241"/>
      <c r="E62" s="241"/>
      <c r="F62" s="279"/>
      <c r="G62" s="240"/>
      <c r="H62" s="240"/>
      <c r="I62" s="240"/>
      <c r="J62" s="557"/>
      <c r="K62" s="552"/>
      <c r="L62" s="563">
        <f>G69+G41+G30+G8-G28</f>
        <v>0</v>
      </c>
      <c r="M62" s="552"/>
      <c r="N62" s="552"/>
      <c r="O62" s="552"/>
    </row>
    <row r="63" spans="2:15" x14ac:dyDescent="0.3">
      <c r="B63" s="239"/>
      <c r="C63" s="271" t="s">
        <v>501</v>
      </c>
      <c r="D63" s="256"/>
      <c r="E63" s="256"/>
      <c r="F63" s="283"/>
      <c r="G63" s="283"/>
      <c r="H63" s="283"/>
      <c r="I63" s="283"/>
      <c r="J63" s="557"/>
      <c r="K63" s="552"/>
      <c r="L63" s="552"/>
      <c r="M63" s="552"/>
      <c r="N63" s="552"/>
      <c r="O63" s="552"/>
    </row>
    <row r="64" spans="2:15" x14ac:dyDescent="0.3">
      <c r="B64" s="239"/>
      <c r="C64" s="292" t="s">
        <v>503</v>
      </c>
      <c r="D64" s="290"/>
      <c r="E64" s="290"/>
      <c r="F64" s="291"/>
      <c r="G64" s="291"/>
      <c r="H64" s="291"/>
      <c r="I64" s="291"/>
      <c r="J64" s="557"/>
      <c r="K64" s="552"/>
      <c r="L64" s="552"/>
      <c r="M64" s="552"/>
      <c r="N64" s="552"/>
      <c r="O64" s="552"/>
    </row>
    <row r="65" spans="2:15" x14ac:dyDescent="0.3">
      <c r="B65" s="239"/>
      <c r="C65" s="241" t="s">
        <v>505</v>
      </c>
      <c r="D65" s="293">
        <v>1</v>
      </c>
      <c r="E65" s="241"/>
      <c r="F65" s="282"/>
      <c r="G65" s="210"/>
      <c r="H65" s="210"/>
      <c r="I65" s="210"/>
      <c r="J65" s="554"/>
      <c r="K65" s="552"/>
      <c r="L65" s="564" t="s">
        <v>690</v>
      </c>
      <c r="M65" s="552"/>
      <c r="N65" s="552"/>
      <c r="O65" s="552"/>
    </row>
    <row r="66" spans="2:15" ht="42" x14ac:dyDescent="0.3">
      <c r="B66" s="239"/>
      <c r="C66" s="248" t="s">
        <v>507</v>
      </c>
      <c r="D66" s="293">
        <v>1</v>
      </c>
      <c r="E66" s="241"/>
      <c r="F66" s="282"/>
      <c r="G66" s="210"/>
      <c r="H66" s="210"/>
      <c r="I66" s="210"/>
      <c r="J66" s="554"/>
      <c r="K66" s="552"/>
      <c r="L66" s="565">
        <f>G44+G40+G39</f>
        <v>0</v>
      </c>
      <c r="M66" s="552"/>
      <c r="N66" s="552"/>
      <c r="O66" s="552"/>
    </row>
    <row r="67" spans="2:15" x14ac:dyDescent="0.3">
      <c r="B67" s="239"/>
      <c r="C67" s="292" t="s">
        <v>509</v>
      </c>
      <c r="D67" s="295">
        <v>1</v>
      </c>
      <c r="E67" s="292"/>
      <c r="F67" s="291"/>
      <c r="G67" s="294"/>
      <c r="H67" s="294"/>
      <c r="I67" s="294"/>
      <c r="J67" s="557"/>
      <c r="K67" s="552"/>
      <c r="L67" s="552"/>
      <c r="M67" s="552"/>
      <c r="N67" s="552"/>
      <c r="O67" s="552"/>
    </row>
    <row r="68" spans="2:15" x14ac:dyDescent="0.3">
      <c r="B68" s="234"/>
      <c r="C68" s="262" t="s">
        <v>645</v>
      </c>
      <c r="D68" s="263"/>
      <c r="E68" s="263"/>
      <c r="F68" s="272"/>
      <c r="G68" s="209"/>
      <c r="H68" s="209"/>
      <c r="I68" s="209"/>
      <c r="J68" s="557"/>
      <c r="K68" s="552"/>
      <c r="L68" s="552"/>
      <c r="M68" s="552"/>
      <c r="N68" s="552"/>
      <c r="O68" s="552"/>
    </row>
    <row r="69" spans="2:15" ht="22.5" customHeight="1" x14ac:dyDescent="0.3">
      <c r="B69" s="159" t="s">
        <v>689</v>
      </c>
      <c r="C69" s="559" t="str">
        <f>'Deviz general si obiect'!N5</f>
        <v>Devizul obiectului IV:  ORGANIZARE DE ȘANTIER</v>
      </c>
      <c r="D69" s="160"/>
      <c r="E69" s="160"/>
      <c r="F69" s="158"/>
      <c r="G69" s="158"/>
      <c r="H69" s="158"/>
      <c r="I69" s="158"/>
      <c r="J69" s="554"/>
      <c r="K69" s="552"/>
      <c r="L69" s="552"/>
      <c r="M69" s="552"/>
      <c r="N69" s="552"/>
      <c r="O69" s="552"/>
    </row>
    <row r="70" spans="2:15" ht="26" x14ac:dyDescent="0.3">
      <c r="B70" s="162"/>
      <c r="C70" s="164" t="s">
        <v>564</v>
      </c>
      <c r="D70" s="194"/>
      <c r="E70" s="194"/>
      <c r="F70" s="273"/>
      <c r="G70" s="211"/>
      <c r="H70" s="211"/>
      <c r="I70" s="211"/>
      <c r="J70" s="557"/>
      <c r="K70" s="552"/>
      <c r="L70" s="552"/>
      <c r="M70" s="552"/>
      <c r="N70" s="552"/>
      <c r="O70" s="552"/>
    </row>
    <row r="71" spans="2:15" ht="15.5" x14ac:dyDescent="0.3">
      <c r="B71" s="162"/>
      <c r="C71" s="233" t="s">
        <v>637</v>
      </c>
      <c r="D71" s="196">
        <v>1</v>
      </c>
      <c r="E71" s="196" t="s">
        <v>632</v>
      </c>
      <c r="F71" s="210"/>
      <c r="G71" s="210"/>
      <c r="H71" s="210"/>
      <c r="I71" s="210"/>
      <c r="J71" s="557"/>
      <c r="K71" s="552"/>
      <c r="L71" s="552"/>
      <c r="M71" s="552"/>
      <c r="N71" s="552"/>
      <c r="O71" s="552"/>
    </row>
    <row r="72" spans="2:15" ht="15.5" x14ac:dyDescent="0.35">
      <c r="B72" s="246"/>
      <c r="C72" s="299" t="s">
        <v>646</v>
      </c>
      <c r="D72" s="247"/>
      <c r="E72" s="247"/>
      <c r="F72" s="287"/>
      <c r="G72" s="261"/>
      <c r="H72" s="303"/>
      <c r="I72" s="261"/>
      <c r="J72" s="557"/>
      <c r="K72" s="552"/>
      <c r="L72" s="552"/>
      <c r="M72" s="552"/>
      <c r="N72" s="552"/>
      <c r="O72" s="552"/>
    </row>
    <row r="73" spans="2:15" ht="31" x14ac:dyDescent="0.35">
      <c r="B73" s="235"/>
      <c r="C73" s="242" t="s">
        <v>647</v>
      </c>
      <c r="D73" s="196"/>
      <c r="E73" s="196"/>
      <c r="F73" s="210"/>
      <c r="G73" s="210"/>
      <c r="H73" s="301"/>
      <c r="I73" s="210"/>
      <c r="J73" s="557"/>
      <c r="K73" s="552"/>
      <c r="L73" s="552"/>
      <c r="M73" s="552"/>
      <c r="N73" s="552"/>
      <c r="O73" s="552"/>
    </row>
    <row r="74" spans="2:15" ht="31" x14ac:dyDescent="0.35">
      <c r="B74" s="235"/>
      <c r="C74" s="242" t="s">
        <v>648</v>
      </c>
      <c r="D74" s="196"/>
      <c r="E74" s="196"/>
      <c r="F74" s="210">
        <f>L62*0.6/100</f>
        <v>0</v>
      </c>
      <c r="G74" s="210">
        <f>F74</f>
        <v>0</v>
      </c>
      <c r="H74" s="301"/>
      <c r="I74" s="210">
        <f>G74+H74</f>
        <v>0</v>
      </c>
      <c r="J74" s="557"/>
      <c r="K74" s="552"/>
      <c r="L74" s="552"/>
      <c r="M74" s="552"/>
      <c r="N74" s="552"/>
      <c r="O74" s="552"/>
    </row>
    <row r="75" spans="2:15" ht="46.5" x14ac:dyDescent="0.35">
      <c r="B75" s="235"/>
      <c r="C75" s="242" t="s">
        <v>649</v>
      </c>
      <c r="D75" s="196"/>
      <c r="E75" s="196"/>
      <c r="F75" s="210"/>
      <c r="G75" s="210"/>
      <c r="H75" s="301"/>
      <c r="I75" s="210"/>
      <c r="J75" s="554"/>
      <c r="K75" s="552"/>
      <c r="L75" s="552"/>
      <c r="M75" s="552"/>
      <c r="N75" s="552"/>
      <c r="O75" s="552"/>
    </row>
    <row r="76" spans="2:15" ht="15.5" x14ac:dyDescent="0.35">
      <c r="B76" s="235"/>
      <c r="C76" s="242" t="s">
        <v>650</v>
      </c>
      <c r="D76" s="196"/>
      <c r="E76" s="196"/>
      <c r="F76" s="210">
        <f>L62*0.5/100</f>
        <v>0</v>
      </c>
      <c r="G76" s="210">
        <f>F76</f>
        <v>0</v>
      </c>
      <c r="H76" s="301"/>
      <c r="I76" s="210">
        <f>G76+H76</f>
        <v>0</v>
      </c>
      <c r="J76" s="557"/>
      <c r="K76" s="552"/>
      <c r="L76" s="552"/>
      <c r="M76" s="552"/>
      <c r="N76" s="552"/>
      <c r="O76" s="552"/>
    </row>
    <row r="77" spans="2:15" ht="31" x14ac:dyDescent="0.35">
      <c r="B77" s="235"/>
      <c r="C77" s="242" t="s">
        <v>651</v>
      </c>
      <c r="D77" s="196"/>
      <c r="E77" s="196"/>
      <c r="F77" s="210"/>
      <c r="G77" s="210"/>
      <c r="H77" s="301"/>
      <c r="I77" s="210"/>
      <c r="J77" s="557"/>
      <c r="K77" s="552"/>
      <c r="L77" s="552"/>
      <c r="M77" s="552"/>
      <c r="N77" s="552"/>
      <c r="O77" s="552"/>
    </row>
    <row r="78" spans="2:15" ht="15.5" x14ac:dyDescent="0.35">
      <c r="B78" s="246"/>
      <c r="C78" s="245" t="s">
        <v>638</v>
      </c>
      <c r="D78" s="247"/>
      <c r="E78" s="247"/>
      <c r="F78" s="261">
        <v>0</v>
      </c>
      <c r="G78" s="261">
        <f>F78</f>
        <v>0</v>
      </c>
      <c r="H78" s="261">
        <f>G78*0.19</f>
        <v>0</v>
      </c>
      <c r="I78" s="261">
        <f>G78+H78</f>
        <v>0</v>
      </c>
      <c r="J78" s="557"/>
      <c r="K78" s="552"/>
      <c r="L78" s="552"/>
      <c r="M78" s="552"/>
      <c r="N78" s="552"/>
      <c r="O78" s="552"/>
    </row>
    <row r="79" spans="2:15" ht="15.5" x14ac:dyDescent="0.35">
      <c r="B79" s="246"/>
      <c r="C79" s="300" t="s">
        <v>652</v>
      </c>
      <c r="D79" s="247"/>
      <c r="E79" s="247"/>
      <c r="F79" s="287"/>
      <c r="G79" s="287"/>
      <c r="H79" s="287"/>
      <c r="I79" s="287"/>
      <c r="J79" s="557"/>
      <c r="K79" s="552"/>
      <c r="L79" s="552"/>
      <c r="M79" s="552"/>
      <c r="N79" s="552"/>
      <c r="O79" s="552"/>
    </row>
    <row r="80" spans="2:15" ht="33" customHeight="1" x14ac:dyDescent="0.3">
      <c r="B80" s="234"/>
      <c r="C80" s="262" t="s">
        <v>653</v>
      </c>
      <c r="D80" s="263"/>
      <c r="E80" s="263"/>
      <c r="F80" s="272"/>
      <c r="G80" s="209"/>
      <c r="H80" s="209"/>
      <c r="I80" s="209"/>
      <c r="J80" s="557"/>
      <c r="K80" s="552"/>
      <c r="L80" s="552"/>
      <c r="M80" s="552"/>
      <c r="N80" s="552"/>
      <c r="O80" s="552"/>
    </row>
    <row r="81" spans="2:15" ht="15.5" x14ac:dyDescent="0.35">
      <c r="B81" s="246"/>
      <c r="C81" s="245" t="s">
        <v>639</v>
      </c>
      <c r="D81" s="247"/>
      <c r="E81" s="247"/>
      <c r="F81" s="287"/>
      <c r="G81" s="287"/>
      <c r="H81" s="287"/>
      <c r="I81" s="287"/>
      <c r="J81" s="557"/>
      <c r="K81" s="552"/>
      <c r="L81" s="552"/>
      <c r="M81" s="552"/>
      <c r="N81" s="552"/>
      <c r="O81" s="552"/>
    </row>
    <row r="82" spans="2:15" ht="15.5" x14ac:dyDescent="0.35">
      <c r="B82" s="246"/>
      <c r="C82" s="245" t="s">
        <v>640</v>
      </c>
      <c r="D82" s="247"/>
      <c r="E82" s="247"/>
      <c r="F82" s="287"/>
      <c r="G82" s="287"/>
      <c r="H82" s="287"/>
      <c r="I82" s="287"/>
      <c r="J82" s="555"/>
      <c r="K82" s="552"/>
      <c r="L82" s="552"/>
      <c r="M82" s="552"/>
      <c r="N82" s="552"/>
      <c r="O82" s="552"/>
    </row>
    <row r="83" spans="2:15" ht="15.5" x14ac:dyDescent="0.35">
      <c r="B83" s="669" t="s">
        <v>641</v>
      </c>
      <c r="C83" s="669"/>
      <c r="D83" s="243"/>
      <c r="E83" s="243"/>
      <c r="F83" s="288"/>
      <c r="G83" s="249">
        <f>G78+G72+G69+G44+G40+G7</f>
        <v>0</v>
      </c>
      <c r="H83" s="249">
        <f>H78+H72+H69+H44+H40+H7</f>
        <v>0</v>
      </c>
      <c r="I83" s="249">
        <f>I78+I72+I69+I44+I40+I7</f>
        <v>0</v>
      </c>
      <c r="J83" s="555"/>
      <c r="K83" s="552"/>
      <c r="L83" s="552"/>
      <c r="M83" s="552"/>
      <c r="N83" s="552"/>
      <c r="O83" s="552"/>
    </row>
    <row r="84" spans="2:15" ht="15.5" x14ac:dyDescent="0.35">
      <c r="B84" s="670" t="s">
        <v>642</v>
      </c>
      <c r="C84" s="670"/>
      <c r="D84" s="244"/>
      <c r="E84" s="244"/>
      <c r="F84" s="289"/>
      <c r="G84" s="671">
        <f>I83</f>
        <v>0</v>
      </c>
      <c r="H84" s="672"/>
      <c r="I84" s="673"/>
      <c r="J84" s="551"/>
      <c r="K84" s="552"/>
      <c r="L84" s="552"/>
      <c r="M84" s="552"/>
      <c r="N84" s="552"/>
      <c r="O84" s="552"/>
    </row>
    <row r="85" spans="2:15" ht="15.5" x14ac:dyDescent="0.35">
      <c r="B85" s="568"/>
      <c r="C85" s="568"/>
      <c r="D85" s="569"/>
      <c r="E85" s="569"/>
      <c r="F85" s="570"/>
      <c r="G85" s="570"/>
      <c r="H85" s="570"/>
      <c r="I85" s="570"/>
      <c r="J85" s="551"/>
      <c r="K85" s="552"/>
      <c r="L85" s="567"/>
      <c r="M85" s="552"/>
      <c r="N85" s="552"/>
      <c r="O85" s="552"/>
    </row>
    <row r="86" spans="2:15" ht="15.5" x14ac:dyDescent="0.35">
      <c r="B86" s="568"/>
      <c r="C86" s="568"/>
      <c r="D86" s="569"/>
      <c r="E86" s="569"/>
      <c r="F86" s="570"/>
      <c r="G86" s="570"/>
      <c r="H86" s="570"/>
      <c r="I86" s="570"/>
      <c r="J86" s="551"/>
      <c r="K86" s="552"/>
      <c r="L86" s="567"/>
      <c r="M86" s="552"/>
      <c r="N86" s="552"/>
      <c r="O86" s="552"/>
    </row>
    <row r="87" spans="2:15" ht="15.5" x14ac:dyDescent="0.35">
      <c r="B87" s="568"/>
      <c r="C87" s="568"/>
      <c r="D87" s="569"/>
      <c r="E87" s="569"/>
      <c r="F87" s="570"/>
      <c r="G87" s="570"/>
      <c r="H87" s="570"/>
      <c r="I87" s="570"/>
      <c r="J87" s="551"/>
      <c r="K87" s="552"/>
      <c r="L87" s="567"/>
      <c r="M87" s="552"/>
      <c r="N87" s="552"/>
      <c r="O87" s="552"/>
    </row>
    <row r="88" spans="2:15" x14ac:dyDescent="0.3">
      <c r="G88" s="302">
        <f>G83-G72</f>
        <v>0</v>
      </c>
      <c r="J88" s="551"/>
      <c r="K88" s="552"/>
      <c r="L88" s="552"/>
      <c r="M88" s="552"/>
      <c r="N88" s="552"/>
      <c r="O88" s="552"/>
    </row>
    <row r="89" spans="2:15" ht="26.25" customHeight="1" x14ac:dyDescent="0.3">
      <c r="G89" s="302">
        <f>G88*0.19</f>
        <v>0</v>
      </c>
      <c r="J89" s="551"/>
      <c r="K89" s="552"/>
      <c r="L89" s="552"/>
      <c r="M89" s="552"/>
      <c r="N89" s="552"/>
      <c r="O89" s="552"/>
    </row>
    <row r="90" spans="2:15" ht="22.5" customHeight="1" x14ac:dyDescent="0.3">
      <c r="C90" s="566"/>
      <c r="D90" s="566"/>
      <c r="E90" s="566"/>
      <c r="F90" s="566"/>
      <c r="G90" s="302">
        <f>G83+G89</f>
        <v>0</v>
      </c>
      <c r="J90" s="551"/>
      <c r="K90" s="552"/>
      <c r="L90" s="552"/>
      <c r="M90" s="552"/>
      <c r="N90" s="552"/>
      <c r="O90" s="552"/>
    </row>
    <row r="91" spans="2:15" x14ac:dyDescent="0.3">
      <c r="J91" s="551"/>
      <c r="K91" s="552"/>
      <c r="L91" s="552"/>
      <c r="M91" s="552"/>
      <c r="N91" s="552"/>
      <c r="O91" s="552"/>
    </row>
    <row r="92" spans="2:15" x14ac:dyDescent="0.3">
      <c r="J92" s="551"/>
      <c r="K92" s="552"/>
      <c r="L92" s="552"/>
      <c r="M92" s="552"/>
      <c r="N92" s="552"/>
      <c r="O92" s="552"/>
    </row>
    <row r="93" spans="2:15" x14ac:dyDescent="0.3">
      <c r="J93" s="551"/>
      <c r="K93" s="552"/>
      <c r="L93" s="552"/>
      <c r="M93" s="552"/>
      <c r="N93" s="552"/>
      <c r="O93" s="552"/>
    </row>
    <row r="94" spans="2:15" x14ac:dyDescent="0.3">
      <c r="J94" s="551"/>
      <c r="K94" s="552"/>
      <c r="L94" s="552"/>
      <c r="M94" s="552"/>
      <c r="N94" s="552"/>
      <c r="O94" s="552"/>
    </row>
    <row r="95" spans="2:15" x14ac:dyDescent="0.3">
      <c r="J95" s="551"/>
      <c r="K95" s="552"/>
      <c r="L95" s="552"/>
      <c r="M95" s="552"/>
      <c r="N95" s="552"/>
      <c r="O95" s="552"/>
    </row>
  </sheetData>
  <mergeCells count="4">
    <mergeCell ref="C2:I4"/>
    <mergeCell ref="B83:C83"/>
    <mergeCell ref="B84:C84"/>
    <mergeCell ref="G84:I84"/>
  </mergeCells>
  <pageMargins left="0.7" right="0.7" top="0.75" bottom="0.7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2"/>
  <sheetViews>
    <sheetView zoomScale="85" zoomScaleNormal="85" workbookViewId="0">
      <selection activeCell="X54" sqref="X54"/>
    </sheetView>
  </sheetViews>
  <sheetFormatPr defaultRowHeight="14.5" x14ac:dyDescent="0.35"/>
  <cols>
    <col min="2" max="2" width="55.453125" customWidth="1"/>
    <col min="3" max="3" width="16.453125" style="2" customWidth="1"/>
    <col min="6" max="6" width="12.81640625" bestFit="1" customWidth="1"/>
    <col min="7" max="7" width="10.1796875" bestFit="1" customWidth="1"/>
    <col min="8" max="8" width="10.26953125" bestFit="1" customWidth="1"/>
    <col min="9" max="15" width="9.26953125" bestFit="1" customWidth="1"/>
    <col min="16" max="16" width="10.7265625" style="231" bestFit="1" customWidth="1"/>
    <col min="17" max="17" width="12.81640625" customWidth="1"/>
    <col min="18" max="18" width="14.453125" customWidth="1"/>
  </cols>
  <sheetData>
    <row r="1" spans="2:18" ht="15" customHeight="1" x14ac:dyDescent="0.35">
      <c r="B1" s="674" t="s">
        <v>680</v>
      </c>
      <c r="C1" s="674"/>
      <c r="D1" s="674"/>
      <c r="E1" s="676">
        <f>'Deviz general si obiect'!C9:J9</f>
        <v>0</v>
      </c>
      <c r="F1" s="676"/>
      <c r="G1" s="676"/>
      <c r="H1" s="676"/>
      <c r="I1" s="676"/>
      <c r="J1" s="676"/>
      <c r="K1" s="676"/>
      <c r="L1" s="676"/>
      <c r="M1" s="676"/>
      <c r="N1" s="676"/>
      <c r="O1" s="676"/>
      <c r="P1" s="676"/>
      <c r="Q1" s="676"/>
      <c r="R1" s="676"/>
    </row>
    <row r="2" spans="2:18" ht="15" customHeight="1" x14ac:dyDescent="0.35">
      <c r="B2" s="675"/>
      <c r="C2" s="675"/>
      <c r="D2" s="675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</row>
    <row r="3" spans="2:18" ht="25" x14ac:dyDescent="0.35">
      <c r="B3" s="167" t="s">
        <v>580</v>
      </c>
      <c r="C3" s="435" t="s">
        <v>581</v>
      </c>
      <c r="D3" s="168" t="s">
        <v>582</v>
      </c>
      <c r="E3" s="168" t="s">
        <v>583</v>
      </c>
      <c r="F3" s="168" t="s">
        <v>584</v>
      </c>
      <c r="G3" s="168" t="s">
        <v>585</v>
      </c>
      <c r="H3" s="168" t="s">
        <v>586</v>
      </c>
      <c r="I3" s="168" t="s">
        <v>587</v>
      </c>
      <c r="J3" s="168" t="s">
        <v>588</v>
      </c>
      <c r="K3" s="168" t="s">
        <v>589</v>
      </c>
      <c r="L3" s="168" t="s">
        <v>590</v>
      </c>
      <c r="M3" s="168" t="s">
        <v>591</v>
      </c>
      <c r="N3" s="168" t="s">
        <v>592</v>
      </c>
      <c r="O3" s="168" t="s">
        <v>593</v>
      </c>
      <c r="P3" s="307" t="s">
        <v>594</v>
      </c>
      <c r="Q3" s="169" t="s">
        <v>607</v>
      </c>
      <c r="R3" s="170" t="s">
        <v>608</v>
      </c>
    </row>
    <row r="4" spans="2:18" x14ac:dyDescent="0.35">
      <c r="B4" s="171" t="s">
        <v>609</v>
      </c>
      <c r="C4" s="436"/>
      <c r="D4" s="172"/>
      <c r="E4" s="172"/>
      <c r="F4" s="173"/>
      <c r="G4" s="172"/>
      <c r="H4" s="174"/>
      <c r="I4" s="174"/>
      <c r="J4" s="174"/>
      <c r="K4" s="174"/>
      <c r="L4" s="174"/>
      <c r="M4" s="174"/>
      <c r="N4" s="174"/>
      <c r="O4" s="174"/>
      <c r="P4" s="308"/>
      <c r="Q4" s="175"/>
      <c r="R4" s="175"/>
    </row>
    <row r="5" spans="2:18" x14ac:dyDescent="0.35">
      <c r="B5" s="177" t="s">
        <v>610</v>
      </c>
      <c r="C5" s="437">
        <f>SUM(C6:C7)</f>
        <v>0</v>
      </c>
      <c r="D5" s="178"/>
      <c r="E5" s="178"/>
      <c r="F5" s="179"/>
      <c r="G5" s="180"/>
      <c r="H5" s="181"/>
      <c r="I5" s="181"/>
      <c r="J5" s="181"/>
      <c r="K5" s="181"/>
      <c r="L5" s="181"/>
      <c r="M5" s="181"/>
      <c r="N5" s="181"/>
      <c r="O5" s="181"/>
      <c r="P5" s="308"/>
      <c r="Q5" s="431" t="e">
        <f>SUM(Q6:Q7)</f>
        <v>#REF!</v>
      </c>
      <c r="R5" s="431">
        <f>SUM(R6:R7)</f>
        <v>0</v>
      </c>
    </row>
    <row r="6" spans="2:18" x14ac:dyDescent="0.35">
      <c r="B6" s="549" t="e">
        <f>'Deviz general si obiect'!#REF!</f>
        <v>#REF!</v>
      </c>
      <c r="C6" s="434">
        <f>'Deviz general si obiect'!H34</f>
        <v>0</v>
      </c>
      <c r="D6" s="415"/>
      <c r="E6" s="415"/>
      <c r="F6" s="416"/>
      <c r="G6" s="417"/>
      <c r="H6" s="414">
        <f>R6/3</f>
        <v>0</v>
      </c>
      <c r="I6" s="414">
        <f>R6/3</f>
        <v>0</v>
      </c>
      <c r="J6" s="414">
        <f>R6/3</f>
        <v>0</v>
      </c>
      <c r="K6" s="418"/>
      <c r="L6" s="418"/>
      <c r="M6" s="418"/>
      <c r="N6" s="418"/>
      <c r="O6" s="418"/>
      <c r="P6" s="419">
        <f t="shared" ref="P6:P7" si="0">SUM(H6:O6)</f>
        <v>0</v>
      </c>
      <c r="Q6" s="421" t="e">
        <f>SUM(P6,#REF!)</f>
        <v>#REF!</v>
      </c>
      <c r="R6" s="413">
        <f>'Deviz general si obiect'!J34</f>
        <v>0</v>
      </c>
    </row>
    <row r="7" spans="2:18" ht="26" x14ac:dyDescent="0.35">
      <c r="B7" s="549" t="str">
        <f>'Deviz general si obiect'!N4</f>
        <v>Devizul obiectului III:  ALIMENTARE CU ENERGIE ELECTRICĂ STAȚIE DE POMPARE MÂNĂSTIRE</v>
      </c>
      <c r="C7" s="434">
        <f>'Deviz general si obiect'!H38</f>
        <v>0</v>
      </c>
      <c r="D7" s="415"/>
      <c r="E7" s="415"/>
      <c r="F7" s="416"/>
      <c r="G7" s="417"/>
      <c r="H7" s="414">
        <f>R7/3</f>
        <v>0</v>
      </c>
      <c r="I7" s="414">
        <f>R7/3</f>
        <v>0</v>
      </c>
      <c r="J7" s="414">
        <f>R7/3</f>
        <v>0</v>
      </c>
      <c r="K7" s="418"/>
      <c r="L7" s="418"/>
      <c r="M7" s="418"/>
      <c r="N7" s="418"/>
      <c r="O7" s="418"/>
      <c r="P7" s="419">
        <f t="shared" si="0"/>
        <v>0</v>
      </c>
      <c r="Q7" s="421" t="e">
        <f>SUM(P7,#REF!)</f>
        <v>#REF!</v>
      </c>
      <c r="R7" s="413">
        <f>'Deviz general si obiect'!J38</f>
        <v>0</v>
      </c>
    </row>
    <row r="8" spans="2:18" x14ac:dyDescent="0.35">
      <c r="B8" s="177" t="s">
        <v>611</v>
      </c>
      <c r="C8" s="436">
        <f>SUM(C9:C16)</f>
        <v>0</v>
      </c>
      <c r="D8" s="178"/>
      <c r="E8" s="178"/>
      <c r="F8" s="179"/>
      <c r="G8" s="180"/>
      <c r="H8" s="181"/>
      <c r="I8" s="181"/>
      <c r="J8" s="181"/>
      <c r="K8" s="181"/>
      <c r="L8" s="181"/>
      <c r="M8" s="181"/>
      <c r="N8" s="181"/>
      <c r="O8" s="181"/>
      <c r="P8" s="308"/>
      <c r="Q8" s="445" t="e">
        <f>SUM(Q9,Q10,Q11,Q12,Q13,Q14,Q15,Q16)</f>
        <v>#REF!</v>
      </c>
      <c r="R8" s="445">
        <f>SUM(R9,R10,R11,R12,R13,R14,R15,R16)</f>
        <v>0</v>
      </c>
    </row>
    <row r="9" spans="2:18" x14ac:dyDescent="0.35">
      <c r="B9" s="253" t="s">
        <v>472</v>
      </c>
      <c r="C9" s="438">
        <f>'Deviz general si obiect'!H44</f>
        <v>0</v>
      </c>
      <c r="D9" s="415"/>
      <c r="E9" s="415"/>
      <c r="F9" s="423">
        <f>R9/3</f>
        <v>0</v>
      </c>
      <c r="G9" s="423">
        <f>R9/3</f>
        <v>0</v>
      </c>
      <c r="H9" s="423">
        <f>R9/3</f>
        <v>0</v>
      </c>
      <c r="I9" s="418"/>
      <c r="J9" s="424"/>
      <c r="K9" s="418"/>
      <c r="L9" s="418"/>
      <c r="M9" s="418"/>
      <c r="N9" s="418"/>
      <c r="O9" s="418"/>
      <c r="P9" s="419">
        <f>SUM(D9:O9)</f>
        <v>0</v>
      </c>
      <c r="Q9" s="426" t="e">
        <f>SUM(#REF!,P9)</f>
        <v>#REF!</v>
      </c>
      <c r="R9" s="429">
        <f>'Deviz general si obiect'!J44</f>
        <v>0</v>
      </c>
    </row>
    <row r="10" spans="2:18" ht="25" x14ac:dyDescent="0.35">
      <c r="B10" s="143" t="s">
        <v>479</v>
      </c>
      <c r="C10" s="438">
        <f>'Deviz general si obiect'!H48</f>
        <v>0</v>
      </c>
      <c r="D10" s="415"/>
      <c r="E10" s="415"/>
      <c r="F10" s="416"/>
      <c r="G10" s="418"/>
      <c r="H10" s="418"/>
      <c r="I10" s="418"/>
      <c r="J10" s="424"/>
      <c r="K10" s="418"/>
      <c r="L10" s="418"/>
      <c r="M10" s="418"/>
      <c r="N10" s="418"/>
      <c r="O10" s="418"/>
      <c r="P10" s="419">
        <f t="shared" ref="P10:P16" si="1">SUM(D10:O10)</f>
        <v>0</v>
      </c>
      <c r="Q10" s="426" t="e">
        <f>SUM(#REF!,P10)</f>
        <v>#REF!</v>
      </c>
      <c r="R10" s="429">
        <f>'Deviz general si obiect'!J48</f>
        <v>0</v>
      </c>
    </row>
    <row r="11" spans="2:18" x14ac:dyDescent="0.35">
      <c r="B11" s="253" t="s">
        <v>480</v>
      </c>
      <c r="C11" s="438">
        <f>'Deviz general si obiect'!H49</f>
        <v>0</v>
      </c>
      <c r="D11" s="415"/>
      <c r="E11" s="415"/>
      <c r="F11" s="416"/>
      <c r="G11" s="418"/>
      <c r="H11" s="418"/>
      <c r="I11" s="418"/>
      <c r="J11" s="424"/>
      <c r="K11" s="418"/>
      <c r="L11" s="418"/>
      <c r="M11" s="418"/>
      <c r="N11" s="418"/>
      <c r="O11" s="418"/>
      <c r="P11" s="419">
        <f t="shared" si="1"/>
        <v>0</v>
      </c>
      <c r="Q11" s="426" t="e">
        <f>SUM(#REF!,P11)</f>
        <v>#REF!</v>
      </c>
      <c r="R11" s="429">
        <f>'Deviz general si obiect'!J49</f>
        <v>0</v>
      </c>
    </row>
    <row r="12" spans="2:18" x14ac:dyDescent="0.35">
      <c r="B12" s="222" t="s">
        <v>481</v>
      </c>
      <c r="C12" s="438">
        <f>'Deviz general si obiect'!H50</f>
        <v>0</v>
      </c>
      <c r="D12" s="415"/>
      <c r="E12" s="415"/>
      <c r="F12" s="416"/>
      <c r="G12" s="418"/>
      <c r="H12" s="427">
        <f>R12/1</f>
        <v>0</v>
      </c>
      <c r="I12" s="418"/>
      <c r="J12" s="418"/>
      <c r="K12" s="418"/>
      <c r="L12" s="418"/>
      <c r="M12" s="418"/>
      <c r="N12" s="418"/>
      <c r="O12" s="418"/>
      <c r="P12" s="419">
        <f t="shared" si="1"/>
        <v>0</v>
      </c>
      <c r="Q12" s="426" t="e">
        <f>SUM(#REF!,P12)</f>
        <v>#REF!</v>
      </c>
      <c r="R12" s="429">
        <f>'Deviz general si obiect'!J50</f>
        <v>0</v>
      </c>
    </row>
    <row r="13" spans="2:18" x14ac:dyDescent="0.35">
      <c r="B13" s="253" t="s">
        <v>482</v>
      </c>
      <c r="C13" s="438">
        <f>'Deviz general si obiect'!H51</f>
        <v>0</v>
      </c>
      <c r="D13" s="415"/>
      <c r="E13" s="415"/>
      <c r="F13" s="427">
        <f>R13/3</f>
        <v>0</v>
      </c>
      <c r="G13" s="427">
        <f>R13/3</f>
        <v>0</v>
      </c>
      <c r="H13" s="427">
        <f>R13/3</f>
        <v>0</v>
      </c>
      <c r="I13" s="418"/>
      <c r="J13" s="418"/>
      <c r="K13" s="418"/>
      <c r="L13" s="418"/>
      <c r="M13" s="418"/>
      <c r="N13" s="418"/>
      <c r="O13" s="418"/>
      <c r="P13" s="419">
        <f t="shared" si="1"/>
        <v>0</v>
      </c>
      <c r="Q13" s="426" t="e">
        <f>SUM(#REF!,P13)</f>
        <v>#REF!</v>
      </c>
      <c r="R13" s="429">
        <f>'Deviz general si obiect'!J51</f>
        <v>0</v>
      </c>
    </row>
    <row r="14" spans="2:18" x14ac:dyDescent="0.35">
      <c r="B14" s="306" t="s">
        <v>495</v>
      </c>
      <c r="C14" s="438">
        <f>'Deviz general si obiect'!H58</f>
        <v>0</v>
      </c>
      <c r="D14" s="415"/>
      <c r="E14" s="415"/>
      <c r="F14" s="416"/>
      <c r="G14" s="418"/>
      <c r="H14" s="418"/>
      <c r="I14" s="418"/>
      <c r="J14" s="418"/>
      <c r="K14" s="418"/>
      <c r="L14" s="418"/>
      <c r="M14" s="418"/>
      <c r="N14" s="418"/>
      <c r="O14" s="418"/>
      <c r="P14" s="419">
        <f t="shared" si="1"/>
        <v>0</v>
      </c>
      <c r="Q14" s="426" t="e">
        <f>SUM(#REF!,P14)</f>
        <v>#REF!</v>
      </c>
      <c r="R14" s="429">
        <f>'Deviz general si obiect'!J58</f>
        <v>0</v>
      </c>
    </row>
    <row r="15" spans="2:18" x14ac:dyDescent="0.35">
      <c r="B15" s="306" t="s">
        <v>496</v>
      </c>
      <c r="C15" s="438">
        <f>'Deviz general si obiect'!H59</f>
        <v>0</v>
      </c>
      <c r="D15" s="415"/>
      <c r="E15" s="415"/>
      <c r="F15" s="416"/>
      <c r="G15" s="418"/>
      <c r="H15" s="428"/>
      <c r="I15" s="428"/>
      <c r="J15" s="428"/>
      <c r="K15" s="428"/>
      <c r="L15" s="428"/>
      <c r="M15" s="428"/>
      <c r="N15" s="428"/>
      <c r="O15" s="428"/>
      <c r="P15" s="419">
        <f t="shared" si="1"/>
        <v>0</v>
      </c>
      <c r="Q15" s="426" t="e">
        <f>SUM(#REF!,P15)</f>
        <v>#REF!</v>
      </c>
      <c r="R15" s="429">
        <f>'Deviz general si obiect'!J59</f>
        <v>0</v>
      </c>
    </row>
    <row r="16" spans="2:18" x14ac:dyDescent="0.35">
      <c r="B16" s="144" t="s">
        <v>501</v>
      </c>
      <c r="C16" s="438">
        <f>'Deviz general si obiect'!H62</f>
        <v>0</v>
      </c>
      <c r="D16" s="415"/>
      <c r="E16" s="415"/>
      <c r="F16" s="416"/>
      <c r="G16" s="428"/>
      <c r="H16" s="414">
        <f>R16/15</f>
        <v>0</v>
      </c>
      <c r="I16" s="414">
        <f>R16/15</f>
        <v>0</v>
      </c>
      <c r="J16" s="414">
        <f>R16/15</f>
        <v>0</v>
      </c>
      <c r="K16" s="414">
        <f>R16/15</f>
        <v>0</v>
      </c>
      <c r="L16" s="414">
        <f>R16/15</f>
        <v>0</v>
      </c>
      <c r="M16" s="414">
        <f>R16/15</f>
        <v>0</v>
      </c>
      <c r="N16" s="414">
        <f>R16/15</f>
        <v>0</v>
      </c>
      <c r="O16" s="414">
        <f>R16/15</f>
        <v>0</v>
      </c>
      <c r="P16" s="419">
        <f t="shared" si="1"/>
        <v>0</v>
      </c>
      <c r="Q16" s="426" t="e">
        <f>SUM(#REF!,P16)</f>
        <v>#REF!</v>
      </c>
      <c r="R16" s="429">
        <f>'Deviz general si obiect'!J62</f>
        <v>0</v>
      </c>
    </row>
    <row r="17" spans="2:18" x14ac:dyDescent="0.35">
      <c r="B17" s="177" t="s">
        <v>612</v>
      </c>
      <c r="C17" s="436">
        <f>SUM(C18,C23,C28,C33,C38)</f>
        <v>0</v>
      </c>
      <c r="D17" s="178"/>
      <c r="E17" s="178"/>
      <c r="F17" s="179"/>
      <c r="G17" s="180"/>
      <c r="H17" s="181"/>
      <c r="I17" s="181"/>
      <c r="J17" s="181"/>
      <c r="K17" s="181"/>
      <c r="L17" s="181"/>
      <c r="M17" s="181"/>
      <c r="N17" s="181"/>
      <c r="O17" s="181"/>
      <c r="P17" s="308"/>
      <c r="Q17" s="431" t="e">
        <f>SUM(Q18,Q23,Q28,Q33,Q38)</f>
        <v>#REF!</v>
      </c>
      <c r="R17" s="431">
        <f>SUM(R18,R23,R28,R33,R38)</f>
        <v>0</v>
      </c>
    </row>
    <row r="18" spans="2:18" x14ac:dyDescent="0.35">
      <c r="B18" s="142" t="s">
        <v>613</v>
      </c>
      <c r="C18" s="437">
        <f>SUM(C19:C20)</f>
        <v>0</v>
      </c>
      <c r="D18" s="178"/>
      <c r="E18" s="178"/>
      <c r="F18" s="179"/>
      <c r="G18" s="180"/>
      <c r="H18" s="181"/>
      <c r="I18" s="181"/>
      <c r="J18" s="181"/>
      <c r="K18" s="181"/>
      <c r="L18" s="181"/>
      <c r="M18" s="181"/>
      <c r="N18" s="181"/>
      <c r="O18" s="181"/>
      <c r="P18" s="308"/>
      <c r="Q18" s="447" t="e">
        <f>SUM(Q19:Q20)</f>
        <v>#REF!</v>
      </c>
      <c r="R18" s="447">
        <f>SUM(R19:R20)</f>
        <v>0</v>
      </c>
    </row>
    <row r="19" spans="2:18" ht="25" x14ac:dyDescent="0.35">
      <c r="B19" s="182" t="str">
        <f>'Deviz general si obiect'!N2</f>
        <v>Devizul obiectului I: COLECTOR CANALIZARE MENAJERA IN LOC. MÂNĂSTIRE</v>
      </c>
      <c r="C19" s="438"/>
      <c r="D19" s="415"/>
      <c r="E19" s="415"/>
      <c r="F19" s="416"/>
      <c r="G19" s="417"/>
      <c r="H19" s="418"/>
      <c r="I19" s="414">
        <f>R19/16</f>
        <v>0</v>
      </c>
      <c r="J19" s="414">
        <f>R19/16</f>
        <v>0</v>
      </c>
      <c r="K19" s="414">
        <f>R19/16</f>
        <v>0</v>
      </c>
      <c r="L19" s="414">
        <f>R19/16</f>
        <v>0</v>
      </c>
      <c r="M19" s="414">
        <f>R19/16</f>
        <v>0</v>
      </c>
      <c r="N19" s="414">
        <f>R19/16</f>
        <v>0</v>
      </c>
      <c r="O19" s="414">
        <f>R19/16</f>
        <v>0</v>
      </c>
      <c r="P19" s="419">
        <f t="shared" ref="P19:P40" si="2">SUM(D19:O19)</f>
        <v>0</v>
      </c>
      <c r="Q19" s="426" t="e">
        <f>SUM(#REF!,P19)</f>
        <v>#REF!</v>
      </c>
      <c r="R19" s="429">
        <f>'Deviz general si obiect'!J73</f>
        <v>0</v>
      </c>
    </row>
    <row r="20" spans="2:18" x14ac:dyDescent="0.35">
      <c r="B20" s="182" t="str">
        <f>'Deviz general si obiect'!N3</f>
        <v xml:space="preserve">Devizul obiectului II:   RACORDURI CANALIZARE LOCUITORI </v>
      </c>
      <c r="C20" s="438"/>
      <c r="D20" s="415"/>
      <c r="E20" s="415"/>
      <c r="F20" s="416"/>
      <c r="G20" s="417"/>
      <c r="H20" s="418"/>
      <c r="I20" s="418"/>
      <c r="J20" s="418"/>
      <c r="K20" s="418"/>
      <c r="L20" s="418"/>
      <c r="M20" s="418"/>
      <c r="N20" s="418"/>
      <c r="O20" s="418"/>
      <c r="P20" s="419">
        <f t="shared" si="2"/>
        <v>0</v>
      </c>
      <c r="Q20" s="426" t="e">
        <f>SUM(#REF!,P20)</f>
        <v>#REF!</v>
      </c>
      <c r="R20" s="429">
        <f>'Deviz general si obiect'!J74</f>
        <v>0</v>
      </c>
    </row>
    <row r="21" spans="2:18" x14ac:dyDescent="0.35">
      <c r="B21" s="182" t="e">
        <f>'Deviz general si obiect'!#REF!</f>
        <v>#REF!</v>
      </c>
      <c r="C21" s="438"/>
      <c r="D21" s="415"/>
      <c r="E21" s="415"/>
      <c r="F21" s="416"/>
      <c r="G21" s="417"/>
      <c r="H21" s="418"/>
      <c r="I21" s="418"/>
      <c r="J21" s="418"/>
      <c r="K21" s="418"/>
      <c r="L21" s="418"/>
      <c r="M21" s="418"/>
      <c r="N21" s="418"/>
      <c r="O21" s="418"/>
      <c r="P21" s="419"/>
      <c r="Q21" s="426"/>
      <c r="R21" s="429"/>
    </row>
    <row r="22" spans="2:18" x14ac:dyDescent="0.35">
      <c r="B22" s="182" t="e">
        <f>'Deviz general si obiect'!#REF!</f>
        <v>#REF!</v>
      </c>
      <c r="C22" s="438"/>
      <c r="D22" s="415"/>
      <c r="E22" s="415"/>
      <c r="F22" s="416"/>
      <c r="G22" s="417"/>
      <c r="H22" s="418"/>
      <c r="I22" s="418"/>
      <c r="J22" s="418"/>
      <c r="K22" s="418"/>
      <c r="L22" s="418"/>
      <c r="M22" s="418"/>
      <c r="N22" s="418"/>
      <c r="O22" s="418"/>
      <c r="P22" s="419"/>
      <c r="Q22" s="426"/>
      <c r="R22" s="429"/>
    </row>
    <row r="23" spans="2:18" x14ac:dyDescent="0.35">
      <c r="B23" s="183" t="s">
        <v>614</v>
      </c>
      <c r="C23" s="437">
        <f>SUM(C24:C25)</f>
        <v>0</v>
      </c>
      <c r="D23" s="454"/>
      <c r="E23" s="454"/>
      <c r="F23" s="455"/>
      <c r="G23" s="456"/>
      <c r="H23" s="457"/>
      <c r="I23" s="457"/>
      <c r="J23" s="457"/>
      <c r="K23" s="457"/>
      <c r="L23" s="457"/>
      <c r="M23" s="457"/>
      <c r="N23" s="457"/>
      <c r="O23" s="457"/>
      <c r="P23" s="419"/>
      <c r="Q23" s="447" t="e">
        <f>SUM(Q24:Q25)</f>
        <v>#REF!</v>
      </c>
      <c r="R23" s="447">
        <f>SUM(R24:R25)</f>
        <v>0</v>
      </c>
    </row>
    <row r="24" spans="2:18" ht="25" x14ac:dyDescent="0.35">
      <c r="B24" s="184" t="str">
        <f>'Deviz general si obiect'!N2</f>
        <v>Devizul obiectului I: COLECTOR CANALIZARE MENAJERA IN LOC. MÂNĂSTIRE</v>
      </c>
      <c r="C24" s="438">
        <f>'Deviz general si obiect'!H76</f>
        <v>0</v>
      </c>
      <c r="D24" s="459"/>
      <c r="E24" s="459"/>
      <c r="F24" s="460"/>
      <c r="G24" s="461"/>
      <c r="H24" s="418"/>
      <c r="I24" s="418"/>
      <c r="J24" s="418"/>
      <c r="K24" s="418"/>
      <c r="L24" s="418"/>
      <c r="M24" s="418"/>
      <c r="N24" s="418"/>
      <c r="O24" s="418"/>
      <c r="P24" s="419">
        <f t="shared" si="2"/>
        <v>0</v>
      </c>
      <c r="Q24" s="426" t="e">
        <f>SUM(#REF!,P24)</f>
        <v>#REF!</v>
      </c>
      <c r="R24" s="430">
        <f>'Deviz general si obiect'!J76</f>
        <v>0</v>
      </c>
    </row>
    <row r="25" spans="2:18" x14ac:dyDescent="0.35">
      <c r="B25" s="184" t="str">
        <f>'Deviz general si obiect'!N3</f>
        <v xml:space="preserve">Devizul obiectului II:   RACORDURI CANALIZARE LOCUITORI </v>
      </c>
      <c r="C25" s="438">
        <f>'Deviz general si obiect'!H77</f>
        <v>0</v>
      </c>
      <c r="D25" s="459"/>
      <c r="E25" s="459"/>
      <c r="F25" s="460"/>
      <c r="G25" s="461"/>
      <c r="H25" s="418"/>
      <c r="I25" s="418"/>
      <c r="J25" s="418"/>
      <c r="K25" s="418"/>
      <c r="L25" s="418"/>
      <c r="M25" s="418"/>
      <c r="N25" s="418"/>
      <c r="O25" s="418"/>
      <c r="P25" s="419">
        <f t="shared" si="2"/>
        <v>0</v>
      </c>
      <c r="Q25" s="426" t="e">
        <f>SUM(#REF!,P25)</f>
        <v>#REF!</v>
      </c>
      <c r="R25" s="430">
        <f>'Deviz general si obiect'!J77</f>
        <v>0</v>
      </c>
    </row>
    <row r="26" spans="2:18" x14ac:dyDescent="0.35">
      <c r="B26" s="184" t="e">
        <f>'Deviz general si obiect'!#REF!</f>
        <v>#REF!</v>
      </c>
      <c r="C26" s="438"/>
      <c r="D26" s="459"/>
      <c r="E26" s="459"/>
      <c r="F26" s="460"/>
      <c r="G26" s="461"/>
      <c r="H26" s="418"/>
      <c r="I26" s="418"/>
      <c r="J26" s="418"/>
      <c r="K26" s="418"/>
      <c r="L26" s="418"/>
      <c r="M26" s="418"/>
      <c r="N26" s="418"/>
      <c r="O26" s="418"/>
      <c r="P26" s="419"/>
      <c r="Q26" s="426"/>
      <c r="R26" s="430"/>
    </row>
    <row r="27" spans="2:18" x14ac:dyDescent="0.35">
      <c r="B27" s="184" t="e">
        <f>'Deviz general si obiect'!#REF!</f>
        <v>#REF!</v>
      </c>
      <c r="C27" s="438"/>
      <c r="D27" s="459"/>
      <c r="E27" s="459"/>
      <c r="F27" s="460"/>
      <c r="G27" s="461"/>
      <c r="H27" s="418"/>
      <c r="I27" s="418"/>
      <c r="J27" s="418"/>
      <c r="K27" s="418"/>
      <c r="L27" s="418"/>
      <c r="M27" s="418"/>
      <c r="N27" s="418"/>
      <c r="O27" s="418"/>
      <c r="P27" s="419"/>
      <c r="Q27" s="426"/>
      <c r="R27" s="430"/>
    </row>
    <row r="28" spans="2:18" x14ac:dyDescent="0.35">
      <c r="B28" s="185" t="s">
        <v>615</v>
      </c>
      <c r="C28" s="437">
        <f>SUM(C29:C30)</f>
        <v>0</v>
      </c>
      <c r="D28" s="456"/>
      <c r="E28" s="456"/>
      <c r="F28" s="462"/>
      <c r="G28" s="456"/>
      <c r="H28" s="457"/>
      <c r="I28" s="457"/>
      <c r="J28" s="457"/>
      <c r="K28" s="457"/>
      <c r="L28" s="457"/>
      <c r="M28" s="457"/>
      <c r="N28" s="457"/>
      <c r="O28" s="457"/>
      <c r="P28" s="419"/>
      <c r="Q28" s="447" t="e">
        <f>SUM(Q29:Q30)</f>
        <v>#REF!</v>
      </c>
      <c r="R28" s="447">
        <f>SUM(R29:R30)</f>
        <v>0</v>
      </c>
    </row>
    <row r="29" spans="2:18" ht="25" x14ac:dyDescent="0.35">
      <c r="B29" s="182" t="str">
        <f>'Deviz general si obiect'!N2</f>
        <v>Devizul obiectului I: COLECTOR CANALIZARE MENAJERA IN LOC. MÂNĂSTIRE</v>
      </c>
      <c r="C29" s="438">
        <f>'Deviz general si obiect'!H79</f>
        <v>0</v>
      </c>
      <c r="D29" s="461"/>
      <c r="E29" s="461"/>
      <c r="F29" s="463"/>
      <c r="G29" s="461"/>
      <c r="H29" s="464"/>
      <c r="I29" s="464"/>
      <c r="J29" s="464"/>
      <c r="K29" s="418"/>
      <c r="L29" s="418"/>
      <c r="M29" s="418"/>
      <c r="N29" s="418"/>
      <c r="O29" s="418"/>
      <c r="P29" s="419">
        <f t="shared" si="2"/>
        <v>0</v>
      </c>
      <c r="Q29" s="426" t="e">
        <f>SUM(#REF!,P29)</f>
        <v>#REF!</v>
      </c>
      <c r="R29" s="430">
        <f>'Deviz general si obiect'!J79</f>
        <v>0</v>
      </c>
    </row>
    <row r="30" spans="2:18" x14ac:dyDescent="0.35">
      <c r="B30" s="182" t="str">
        <f>'Deviz general si obiect'!N3</f>
        <v xml:space="preserve">Devizul obiectului II:   RACORDURI CANALIZARE LOCUITORI </v>
      </c>
      <c r="C30" s="438">
        <f>'Deviz general si obiect'!H80</f>
        <v>0</v>
      </c>
      <c r="D30" s="461"/>
      <c r="E30" s="461"/>
      <c r="F30" s="463"/>
      <c r="G30" s="461"/>
      <c r="H30" s="464"/>
      <c r="I30" s="464"/>
      <c r="J30" s="464"/>
      <c r="K30" s="418"/>
      <c r="L30" s="418"/>
      <c r="M30" s="418"/>
      <c r="N30" s="418"/>
      <c r="O30" s="418"/>
      <c r="P30" s="419">
        <f t="shared" si="2"/>
        <v>0</v>
      </c>
      <c r="Q30" s="426" t="e">
        <f>SUM(#REF!,P30)</f>
        <v>#REF!</v>
      </c>
      <c r="R30" s="430">
        <f>'Deviz general si obiect'!J80</f>
        <v>0</v>
      </c>
    </row>
    <row r="31" spans="2:18" x14ac:dyDescent="0.35">
      <c r="B31" s="182" t="e">
        <f>'Deviz general si obiect'!#REF!</f>
        <v>#REF!</v>
      </c>
      <c r="C31" s="438"/>
      <c r="D31" s="461"/>
      <c r="E31" s="461"/>
      <c r="F31" s="463"/>
      <c r="G31" s="461"/>
      <c r="H31" s="464"/>
      <c r="I31" s="464"/>
      <c r="J31" s="464"/>
      <c r="K31" s="418"/>
      <c r="L31" s="418"/>
      <c r="M31" s="418"/>
      <c r="N31" s="418"/>
      <c r="O31" s="418"/>
      <c r="P31" s="419"/>
      <c r="Q31" s="426"/>
      <c r="R31" s="430"/>
    </row>
    <row r="32" spans="2:18" x14ac:dyDescent="0.35">
      <c r="B32" s="182" t="e">
        <f>'Deviz general si obiect'!#REF!</f>
        <v>#REF!</v>
      </c>
      <c r="C32" s="438"/>
      <c r="D32" s="461"/>
      <c r="E32" s="461"/>
      <c r="F32" s="463"/>
      <c r="G32" s="461"/>
      <c r="H32" s="464"/>
      <c r="I32" s="464"/>
      <c r="J32" s="464"/>
      <c r="K32" s="418"/>
      <c r="L32" s="418"/>
      <c r="M32" s="418"/>
      <c r="N32" s="418"/>
      <c r="O32" s="418"/>
      <c r="P32" s="419"/>
      <c r="Q32" s="426"/>
      <c r="R32" s="430"/>
    </row>
    <row r="33" spans="2:18" x14ac:dyDescent="0.35">
      <c r="B33" s="185" t="s">
        <v>654</v>
      </c>
      <c r="C33" s="439">
        <f>SUM(C34:C35)</f>
        <v>0</v>
      </c>
      <c r="D33" s="456"/>
      <c r="E33" s="456"/>
      <c r="F33" s="462"/>
      <c r="G33" s="456"/>
      <c r="H33" s="457"/>
      <c r="I33" s="457"/>
      <c r="J33" s="457"/>
      <c r="K33" s="457"/>
      <c r="L33" s="457"/>
      <c r="M33" s="457"/>
      <c r="N33" s="457"/>
      <c r="O33" s="457"/>
      <c r="P33" s="419"/>
      <c r="Q33" s="447" t="e">
        <f>SUM(Q34:Q35)</f>
        <v>#REF!</v>
      </c>
      <c r="R33" s="447">
        <f>SUM(R34:R35)</f>
        <v>0</v>
      </c>
    </row>
    <row r="34" spans="2:18" ht="25" x14ac:dyDescent="0.35">
      <c r="B34" s="182" t="str">
        <f>'Deviz general si obiect'!N2</f>
        <v>Devizul obiectului I: COLECTOR CANALIZARE MENAJERA IN LOC. MÂNĂSTIRE</v>
      </c>
      <c r="C34" s="438" t="str">
        <f>'Deviz general si obiect'!H82</f>
        <v>-</v>
      </c>
      <c r="D34" s="461"/>
      <c r="E34" s="461"/>
      <c r="F34" s="463"/>
      <c r="G34" s="461"/>
      <c r="H34" s="464"/>
      <c r="I34" s="464"/>
      <c r="J34" s="464"/>
      <c r="K34" s="418"/>
      <c r="L34" s="418"/>
      <c r="M34" s="418"/>
      <c r="N34" s="418"/>
      <c r="O34" s="418"/>
      <c r="P34" s="419">
        <f t="shared" si="2"/>
        <v>0</v>
      </c>
      <c r="Q34" s="426" t="e">
        <f>SUM(#REF!,P34)</f>
        <v>#REF!</v>
      </c>
      <c r="R34" s="430" t="str">
        <f>'Deviz general si obiect'!J82</f>
        <v>-</v>
      </c>
    </row>
    <row r="35" spans="2:18" x14ac:dyDescent="0.35">
      <c r="B35" s="182" t="str">
        <f>'Deviz general si obiect'!N3</f>
        <v xml:space="preserve">Devizul obiectului II:   RACORDURI CANALIZARE LOCUITORI </v>
      </c>
      <c r="C35" s="438" t="str">
        <f>'Deviz general si obiect'!H83</f>
        <v>-</v>
      </c>
      <c r="D35" s="461"/>
      <c r="E35" s="461"/>
      <c r="F35" s="463"/>
      <c r="G35" s="461"/>
      <c r="H35" s="464"/>
      <c r="I35" s="464"/>
      <c r="J35" s="464"/>
      <c r="K35" s="418"/>
      <c r="L35" s="418"/>
      <c r="M35" s="418"/>
      <c r="N35" s="418"/>
      <c r="O35" s="418"/>
      <c r="P35" s="419">
        <f t="shared" si="2"/>
        <v>0</v>
      </c>
      <c r="Q35" s="426" t="e">
        <f>SUM(#REF!,P35)</f>
        <v>#REF!</v>
      </c>
      <c r="R35" s="430" t="str">
        <f>'Deviz general si obiect'!J83</f>
        <v>-</v>
      </c>
    </row>
    <row r="36" spans="2:18" x14ac:dyDescent="0.35">
      <c r="B36" s="182" t="e">
        <f>'Deviz general si obiect'!#REF!</f>
        <v>#REF!</v>
      </c>
      <c r="C36" s="438"/>
      <c r="D36" s="461"/>
      <c r="E36" s="461"/>
      <c r="F36" s="463"/>
      <c r="G36" s="461"/>
      <c r="H36" s="464"/>
      <c r="I36" s="464"/>
      <c r="J36" s="464"/>
      <c r="K36" s="418"/>
      <c r="L36" s="418"/>
      <c r="M36" s="418"/>
      <c r="N36" s="418"/>
      <c r="O36" s="418"/>
      <c r="P36" s="419"/>
      <c r="Q36" s="426"/>
      <c r="R36" s="430"/>
    </row>
    <row r="37" spans="2:18" x14ac:dyDescent="0.35">
      <c r="B37" s="182" t="e">
        <f>'Deviz general si obiect'!#REF!</f>
        <v>#REF!</v>
      </c>
      <c r="C37" s="438"/>
      <c r="D37" s="461"/>
      <c r="E37" s="461"/>
      <c r="F37" s="463"/>
      <c r="G37" s="461"/>
      <c r="H37" s="464"/>
      <c r="I37" s="464"/>
      <c r="J37" s="464"/>
      <c r="K37" s="418"/>
      <c r="L37" s="418"/>
      <c r="M37" s="418"/>
      <c r="N37" s="418"/>
      <c r="O37" s="418"/>
      <c r="P37" s="419"/>
      <c r="Q37" s="426"/>
      <c r="R37" s="430"/>
    </row>
    <row r="38" spans="2:18" x14ac:dyDescent="0.35">
      <c r="B38" s="185" t="s">
        <v>616</v>
      </c>
      <c r="C38" s="439">
        <f>SUM(C39:C40)</f>
        <v>0</v>
      </c>
      <c r="D38" s="456"/>
      <c r="E38" s="456"/>
      <c r="F38" s="462"/>
      <c r="G38" s="456"/>
      <c r="H38" s="457"/>
      <c r="I38" s="457"/>
      <c r="J38" s="457"/>
      <c r="K38" s="457"/>
      <c r="L38" s="457"/>
      <c r="M38" s="457"/>
      <c r="N38" s="457"/>
      <c r="O38" s="457"/>
      <c r="P38" s="419"/>
      <c r="Q38" s="422" t="e">
        <f>SUM(Q39:Q40)</f>
        <v>#REF!</v>
      </c>
      <c r="R38" s="422">
        <f>SUM(R39:R40)</f>
        <v>0</v>
      </c>
    </row>
    <row r="39" spans="2:18" ht="25" x14ac:dyDescent="0.35">
      <c r="B39" s="182" t="str">
        <f>'Deviz general si obiect'!N2</f>
        <v>Devizul obiectului I: COLECTOR CANALIZARE MENAJERA IN LOC. MÂNĂSTIRE</v>
      </c>
      <c r="C39" s="438" t="str">
        <f>'Deviz general si obiect'!H85</f>
        <v>-</v>
      </c>
      <c r="D39" s="417"/>
      <c r="E39" s="417"/>
      <c r="F39" s="465"/>
      <c r="G39" s="417"/>
      <c r="H39" s="418"/>
      <c r="I39" s="418"/>
      <c r="J39" s="418"/>
      <c r="K39" s="418"/>
      <c r="L39" s="418"/>
      <c r="M39" s="418"/>
      <c r="N39" s="418"/>
      <c r="O39" s="418"/>
      <c r="P39" s="419">
        <f t="shared" si="2"/>
        <v>0</v>
      </c>
      <c r="Q39" s="426" t="e">
        <f>SUM(#REF!,P39)</f>
        <v>#REF!</v>
      </c>
      <c r="R39" s="430" t="str">
        <f>'Deviz general si obiect'!J85</f>
        <v>-</v>
      </c>
    </row>
    <row r="40" spans="2:18" x14ac:dyDescent="0.35">
      <c r="B40" s="182" t="str">
        <f>'Deviz general si obiect'!N3</f>
        <v xml:space="preserve">Devizul obiectului II:   RACORDURI CANALIZARE LOCUITORI </v>
      </c>
      <c r="C40" s="438" t="str">
        <f>'Deviz general si obiect'!H86</f>
        <v>-</v>
      </c>
      <c r="D40" s="417"/>
      <c r="E40" s="417"/>
      <c r="F40" s="465"/>
      <c r="G40" s="417"/>
      <c r="H40" s="418"/>
      <c r="I40" s="418"/>
      <c r="J40" s="418"/>
      <c r="K40" s="418"/>
      <c r="L40" s="418"/>
      <c r="M40" s="418"/>
      <c r="N40" s="418"/>
      <c r="O40" s="418"/>
      <c r="P40" s="419">
        <f t="shared" si="2"/>
        <v>0</v>
      </c>
      <c r="Q40" s="426" t="e">
        <f>SUM(#REF!,P40)</f>
        <v>#REF!</v>
      </c>
      <c r="R40" s="430" t="str">
        <f>'Deviz general si obiect'!J86</f>
        <v>-</v>
      </c>
    </row>
    <row r="41" spans="2:18" x14ac:dyDescent="0.35">
      <c r="B41" s="182" t="e">
        <f>'Deviz general si obiect'!#REF!</f>
        <v>#REF!</v>
      </c>
      <c r="C41" s="438"/>
      <c r="D41" s="417"/>
      <c r="E41" s="417"/>
      <c r="F41" s="465"/>
      <c r="G41" s="417"/>
      <c r="H41" s="418"/>
      <c r="I41" s="418"/>
      <c r="J41" s="418"/>
      <c r="K41" s="418"/>
      <c r="L41" s="418"/>
      <c r="M41" s="418"/>
      <c r="N41" s="418"/>
      <c r="O41" s="418"/>
      <c r="P41" s="419"/>
      <c r="Q41" s="426"/>
      <c r="R41" s="430"/>
    </row>
    <row r="42" spans="2:18" x14ac:dyDescent="0.35">
      <c r="B42" s="182" t="e">
        <f>'Deviz general si obiect'!#REF!</f>
        <v>#REF!</v>
      </c>
      <c r="C42" s="438"/>
      <c r="D42" s="417"/>
      <c r="E42" s="417"/>
      <c r="F42" s="465"/>
      <c r="G42" s="417"/>
      <c r="H42" s="418"/>
      <c r="I42" s="418"/>
      <c r="J42" s="418"/>
      <c r="K42" s="418"/>
      <c r="L42" s="418"/>
      <c r="M42" s="418"/>
      <c r="N42" s="418"/>
      <c r="O42" s="418"/>
      <c r="P42" s="419"/>
      <c r="Q42" s="426"/>
      <c r="R42" s="430"/>
    </row>
    <row r="43" spans="2:18" x14ac:dyDescent="0.35">
      <c r="B43" s="185" t="s">
        <v>681</v>
      </c>
      <c r="C43" s="439">
        <f>SUM(C44:C45)</f>
        <v>0</v>
      </c>
      <c r="D43" s="456"/>
      <c r="E43" s="456"/>
      <c r="F43" s="462"/>
      <c r="G43" s="456"/>
      <c r="H43" s="457"/>
      <c r="I43" s="457"/>
      <c r="J43" s="457"/>
      <c r="K43" s="457"/>
      <c r="L43" s="457"/>
      <c r="M43" s="457"/>
      <c r="N43" s="457"/>
      <c r="O43" s="457"/>
      <c r="P43" s="419"/>
      <c r="Q43" s="422">
        <f>SUM(Q44:Q45)</f>
        <v>0</v>
      </c>
      <c r="R43" s="422">
        <f>SUM(R44:R45)</f>
        <v>0</v>
      </c>
    </row>
    <row r="44" spans="2:18" ht="26.25" customHeight="1" x14ac:dyDescent="0.35">
      <c r="B44" s="182" t="str">
        <f>'Deviz general si obiect'!N2</f>
        <v>Devizul obiectului I: COLECTOR CANALIZARE MENAJERA IN LOC. MÂNĂSTIRE</v>
      </c>
      <c r="C44" s="438"/>
      <c r="D44" s="417"/>
      <c r="E44" s="417"/>
      <c r="F44" s="465"/>
      <c r="G44" s="417"/>
      <c r="H44" s="418"/>
      <c r="I44" s="418"/>
      <c r="J44" s="418"/>
      <c r="K44" s="418"/>
      <c r="L44" s="418"/>
      <c r="M44" s="418"/>
      <c r="N44" s="418"/>
      <c r="O44" s="418"/>
      <c r="P44" s="419"/>
      <c r="Q44" s="426"/>
      <c r="R44" s="430"/>
    </row>
    <row r="45" spans="2:18" x14ac:dyDescent="0.35">
      <c r="B45" s="182" t="str">
        <f>'Deviz general si obiect'!N3</f>
        <v xml:space="preserve">Devizul obiectului II:   RACORDURI CANALIZARE LOCUITORI </v>
      </c>
      <c r="C45" s="438"/>
      <c r="D45" s="417"/>
      <c r="E45" s="417"/>
      <c r="F45" s="465"/>
      <c r="G45" s="417"/>
      <c r="H45" s="418"/>
      <c r="I45" s="418"/>
      <c r="J45" s="418"/>
      <c r="K45" s="418"/>
      <c r="L45" s="418"/>
      <c r="M45" s="418"/>
      <c r="N45" s="418"/>
      <c r="O45" s="418"/>
      <c r="P45" s="419"/>
      <c r="Q45" s="426"/>
      <c r="R45" s="430"/>
    </row>
    <row r="46" spans="2:18" x14ac:dyDescent="0.35">
      <c r="B46" s="182" t="e">
        <f>'Deviz general si obiect'!#REF!</f>
        <v>#REF!</v>
      </c>
      <c r="C46" s="438"/>
      <c r="D46" s="417"/>
      <c r="E46" s="417"/>
      <c r="F46" s="465"/>
      <c r="G46" s="417"/>
      <c r="H46" s="418"/>
      <c r="I46" s="418"/>
      <c r="J46" s="418"/>
      <c r="K46" s="418"/>
      <c r="L46" s="418"/>
      <c r="M46" s="418"/>
      <c r="N46" s="418"/>
      <c r="O46" s="418"/>
      <c r="P46" s="419"/>
      <c r="Q46" s="426"/>
      <c r="R46" s="430"/>
    </row>
    <row r="47" spans="2:18" x14ac:dyDescent="0.35">
      <c r="B47" s="182" t="e">
        <f>'Deviz general si obiect'!#REF!</f>
        <v>#REF!</v>
      </c>
      <c r="C47" s="438"/>
      <c r="D47" s="417"/>
      <c r="E47" s="417"/>
      <c r="F47" s="465"/>
      <c r="G47" s="417"/>
      <c r="H47" s="418"/>
      <c r="I47" s="418"/>
      <c r="J47" s="418"/>
      <c r="K47" s="418"/>
      <c r="L47" s="418"/>
      <c r="M47" s="418"/>
      <c r="N47" s="418"/>
      <c r="O47" s="418"/>
      <c r="P47" s="419"/>
      <c r="Q47" s="426"/>
      <c r="R47" s="430"/>
    </row>
    <row r="48" spans="2:18" x14ac:dyDescent="0.35">
      <c r="B48" s="177" t="s">
        <v>617</v>
      </c>
      <c r="C48" s="436">
        <f>SUM(C49,C50,C54)</f>
        <v>0</v>
      </c>
      <c r="D48" s="458"/>
      <c r="E48" s="458"/>
      <c r="F48" s="466"/>
      <c r="G48" s="458"/>
      <c r="H48" s="467"/>
      <c r="I48" s="467"/>
      <c r="J48" s="467"/>
      <c r="K48" s="467"/>
      <c r="L48" s="467"/>
      <c r="M48" s="467"/>
      <c r="N48" s="467"/>
      <c r="O48" s="467"/>
      <c r="P48" s="419"/>
      <c r="Q48" s="431" t="e">
        <f>SUM(Q49,Q50,Q54)</f>
        <v>#REF!</v>
      </c>
      <c r="R48" s="431">
        <f>SUM(R49,R50,R54)</f>
        <v>0</v>
      </c>
    </row>
    <row r="49" spans="2:18" x14ac:dyDescent="0.35">
      <c r="B49" s="142" t="s">
        <v>618</v>
      </c>
      <c r="C49" s="439">
        <f>'Deviz general si obiect'!H94</f>
        <v>0</v>
      </c>
      <c r="D49" s="458"/>
      <c r="E49" s="458"/>
      <c r="F49" s="466"/>
      <c r="G49" s="458"/>
      <c r="H49" s="468">
        <f>R49/7</f>
        <v>0</v>
      </c>
      <c r="I49" s="468">
        <f>R49/7</f>
        <v>0</v>
      </c>
      <c r="J49" s="468">
        <f>R49/7</f>
        <v>0</v>
      </c>
      <c r="K49" s="467"/>
      <c r="L49" s="467"/>
      <c r="M49" s="467"/>
      <c r="N49" s="467"/>
      <c r="O49" s="467"/>
      <c r="P49" s="419">
        <f>SUM(D49:O49)</f>
        <v>0</v>
      </c>
      <c r="Q49" s="446" t="e">
        <f>SUM(#REF!,P49)</f>
        <v>#REF!</v>
      </c>
      <c r="R49" s="432">
        <f>'Deviz general si obiect'!J94</f>
        <v>0</v>
      </c>
    </row>
    <row r="50" spans="2:18" x14ac:dyDescent="0.35">
      <c r="B50" s="142" t="s">
        <v>619</v>
      </c>
      <c r="C50" s="437">
        <f>SUM(C51,C52,C53)</f>
        <v>0</v>
      </c>
      <c r="D50" s="458"/>
      <c r="E50" s="458"/>
      <c r="F50" s="466"/>
      <c r="G50" s="458"/>
      <c r="H50" s="467"/>
      <c r="I50" s="467"/>
      <c r="J50" s="467"/>
      <c r="K50" s="467"/>
      <c r="L50" s="467"/>
      <c r="M50" s="467"/>
      <c r="N50" s="467"/>
      <c r="O50" s="467"/>
      <c r="P50" s="419"/>
      <c r="Q50" s="422" t="e">
        <f>SUM(Q51:Q53)</f>
        <v>#REF!</v>
      </c>
      <c r="R50" s="422">
        <f>SUM(R51:R53)</f>
        <v>0</v>
      </c>
    </row>
    <row r="51" spans="2:18" ht="26" x14ac:dyDescent="0.35">
      <c r="B51" s="148" t="s">
        <v>535</v>
      </c>
      <c r="C51" s="438">
        <f>'Deviz general si obiect'!H99</f>
        <v>0</v>
      </c>
      <c r="D51" s="424"/>
      <c r="E51" s="424"/>
      <c r="F51" s="470">
        <f>R51</f>
        <v>0</v>
      </c>
      <c r="G51" s="424"/>
      <c r="H51" s="424"/>
      <c r="I51" s="471"/>
      <c r="J51" s="472"/>
      <c r="K51" s="472"/>
      <c r="L51" s="472"/>
      <c r="M51" s="472"/>
      <c r="N51" s="472"/>
      <c r="O51" s="472"/>
      <c r="P51" s="419">
        <f>SUM(D51:O51)</f>
        <v>0</v>
      </c>
      <c r="Q51" s="426" t="e">
        <f>SUM(#REF!,P51)</f>
        <v>#REF!</v>
      </c>
      <c r="R51" s="429">
        <f>'Deviz general si obiect'!J99</f>
        <v>0</v>
      </c>
    </row>
    <row r="52" spans="2:18" x14ac:dyDescent="0.35">
      <c r="B52" s="305" t="s">
        <v>537</v>
      </c>
      <c r="C52" s="438">
        <f>'Deviz general si obiect'!H101</f>
        <v>0</v>
      </c>
      <c r="D52" s="424"/>
      <c r="E52" s="424"/>
      <c r="F52" s="470">
        <f t="shared" ref="F52:F53" si="3">R52</f>
        <v>0</v>
      </c>
      <c r="G52" s="424"/>
      <c r="H52" s="424"/>
      <c r="I52" s="471"/>
      <c r="J52" s="472"/>
      <c r="K52" s="472"/>
      <c r="L52" s="472"/>
      <c r="M52" s="472"/>
      <c r="N52" s="472"/>
      <c r="O52" s="472"/>
      <c r="P52" s="419">
        <f t="shared" ref="P52:P53" si="4">SUM(D52:O52)</f>
        <v>0</v>
      </c>
      <c r="Q52" s="426" t="e">
        <f>SUM(#REF!,P52)</f>
        <v>#REF!</v>
      </c>
      <c r="R52" s="429">
        <f>'Deviz general si obiect'!J101</f>
        <v>0</v>
      </c>
    </row>
    <row r="53" spans="2:18" ht="26" x14ac:dyDescent="0.35">
      <c r="B53" s="148" t="s">
        <v>538</v>
      </c>
      <c r="C53" s="438">
        <f>'Deviz general si obiect'!H102</f>
        <v>0</v>
      </c>
      <c r="D53" s="424"/>
      <c r="E53" s="424"/>
      <c r="F53" s="470">
        <f t="shared" si="3"/>
        <v>0</v>
      </c>
      <c r="G53" s="424"/>
      <c r="H53" s="424"/>
      <c r="I53" s="471"/>
      <c r="J53" s="472"/>
      <c r="K53" s="472"/>
      <c r="L53" s="472"/>
      <c r="M53" s="472"/>
      <c r="N53" s="472"/>
      <c r="O53" s="472"/>
      <c r="P53" s="419">
        <f t="shared" si="4"/>
        <v>0</v>
      </c>
      <c r="Q53" s="426" t="e">
        <f>SUM(#REF!,P53)</f>
        <v>#REF!</v>
      </c>
      <c r="R53" s="429">
        <f>'Deviz general si obiect'!J102</f>
        <v>0</v>
      </c>
    </row>
    <row r="54" spans="2:18" x14ac:dyDescent="0.35">
      <c r="B54" s="185" t="s">
        <v>620</v>
      </c>
      <c r="C54" s="439">
        <f>'Deviz general si obiect'!H103</f>
        <v>0</v>
      </c>
      <c r="D54" s="473"/>
      <c r="E54" s="473"/>
      <c r="F54" s="474"/>
      <c r="G54" s="473"/>
      <c r="H54" s="473"/>
      <c r="I54" s="473"/>
      <c r="J54" s="469"/>
      <c r="K54" s="469"/>
      <c r="L54" s="469"/>
      <c r="M54" s="469"/>
      <c r="N54" s="469"/>
      <c r="O54" s="469"/>
      <c r="P54" s="475">
        <f>SUM(D54:O54)</f>
        <v>0</v>
      </c>
      <c r="Q54" s="446" t="e">
        <f>SUM(#REF!,P54)</f>
        <v>#REF!</v>
      </c>
      <c r="R54" s="432">
        <f>'Deviz general si obiect'!J103</f>
        <v>0</v>
      </c>
    </row>
    <row r="55" spans="2:18" x14ac:dyDescent="0.35">
      <c r="B55" s="186" t="s">
        <v>621</v>
      </c>
      <c r="C55" s="439"/>
      <c r="D55" s="458"/>
      <c r="E55" s="458"/>
      <c r="F55" s="466"/>
      <c r="G55" s="458"/>
      <c r="H55" s="467"/>
      <c r="I55" s="467"/>
      <c r="J55" s="467"/>
      <c r="K55" s="467"/>
      <c r="L55" s="467"/>
      <c r="M55" s="467"/>
      <c r="N55" s="467"/>
      <c r="O55" s="467"/>
      <c r="P55" s="475">
        <f t="shared" ref="P55:P59" si="5">SUM(D55:O55)</f>
        <v>0</v>
      </c>
      <c r="Q55" s="446" t="e">
        <f>SUM(#REF!,P55)</f>
        <v>#REF!</v>
      </c>
      <c r="R55" s="432"/>
    </row>
    <row r="56" spans="2:18" x14ac:dyDescent="0.35">
      <c r="B56" s="144" t="s">
        <v>547</v>
      </c>
      <c r="C56" s="438"/>
      <c r="D56" s="476"/>
      <c r="E56" s="476"/>
      <c r="F56" s="477"/>
      <c r="G56" s="424"/>
      <c r="H56" s="471"/>
      <c r="I56" s="471"/>
      <c r="J56" s="471"/>
      <c r="K56" s="471"/>
      <c r="L56" s="471"/>
      <c r="M56" s="471"/>
      <c r="N56" s="471"/>
      <c r="O56" s="471"/>
      <c r="P56" s="419">
        <f t="shared" si="5"/>
        <v>0</v>
      </c>
      <c r="Q56" s="426" t="e">
        <f>SUM(#REF!,P56)</f>
        <v>#REF!</v>
      </c>
      <c r="R56" s="429"/>
    </row>
    <row r="57" spans="2:18" x14ac:dyDescent="0.35">
      <c r="B57" s="187" t="s">
        <v>549</v>
      </c>
      <c r="C57" s="438"/>
      <c r="D57" s="476"/>
      <c r="E57" s="476"/>
      <c r="F57" s="477"/>
      <c r="G57" s="424"/>
      <c r="H57" s="472"/>
      <c r="I57" s="472"/>
      <c r="J57" s="472"/>
      <c r="K57" s="472"/>
      <c r="L57" s="472"/>
      <c r="M57" s="472"/>
      <c r="N57" s="472"/>
      <c r="O57" s="472"/>
      <c r="P57" s="419">
        <f t="shared" si="5"/>
        <v>0</v>
      </c>
      <c r="Q57" s="426" t="e">
        <f>SUM(#REF!,P57)</f>
        <v>#REF!</v>
      </c>
      <c r="R57" s="429"/>
    </row>
    <row r="58" spans="2:18" x14ac:dyDescent="0.35">
      <c r="B58" s="188" t="s">
        <v>622</v>
      </c>
      <c r="C58" s="440">
        <f>SUM(C48,C17,C8,C5,C4)</f>
        <v>0</v>
      </c>
      <c r="D58" s="478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19">
        <f t="shared" si="5"/>
        <v>0</v>
      </c>
      <c r="Q58" s="448"/>
      <c r="R58" s="449"/>
    </row>
    <row r="59" spans="2:18" x14ac:dyDescent="0.35">
      <c r="B59" s="189" t="s">
        <v>433</v>
      </c>
      <c r="C59" s="441">
        <f>'Deviz general si obiect'!I113</f>
        <v>0</v>
      </c>
      <c r="D59" s="424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19">
        <f t="shared" si="5"/>
        <v>0</v>
      </c>
      <c r="Q59" s="426"/>
      <c r="R59" s="450">
        <f>C59</f>
        <v>0</v>
      </c>
    </row>
    <row r="60" spans="2:18" x14ac:dyDescent="0.35">
      <c r="B60" s="190" t="s">
        <v>623</v>
      </c>
      <c r="C60" s="442">
        <f>SUM(C59,C58)</f>
        <v>0</v>
      </c>
      <c r="D60" s="481"/>
      <c r="E60" s="481"/>
      <c r="F60" s="481">
        <f t="shared" ref="F60:O60" si="6">SUM(F4:F59)</f>
        <v>0</v>
      </c>
      <c r="G60" s="481">
        <f t="shared" si="6"/>
        <v>0</v>
      </c>
      <c r="H60" s="481">
        <f t="shared" si="6"/>
        <v>0</v>
      </c>
      <c r="I60" s="481">
        <f t="shared" si="6"/>
        <v>0</v>
      </c>
      <c r="J60" s="481">
        <f t="shared" si="6"/>
        <v>0</v>
      </c>
      <c r="K60" s="481">
        <f t="shared" si="6"/>
        <v>0</v>
      </c>
      <c r="L60" s="481">
        <f t="shared" si="6"/>
        <v>0</v>
      </c>
      <c r="M60" s="481">
        <f t="shared" si="6"/>
        <v>0</v>
      </c>
      <c r="N60" s="481">
        <f t="shared" si="6"/>
        <v>0</v>
      </c>
      <c r="O60" s="481">
        <f t="shared" si="6"/>
        <v>0</v>
      </c>
      <c r="P60" s="482">
        <f>SUM(F60:O60)</f>
        <v>0</v>
      </c>
      <c r="Q60" s="451" t="e">
        <f>P60+#REF!</f>
        <v>#REF!</v>
      </c>
      <c r="R60" s="433">
        <f>R48+R17+R8+R5</f>
        <v>0</v>
      </c>
    </row>
    <row r="61" spans="2:18" x14ac:dyDescent="0.35">
      <c r="B61" s="189" t="s">
        <v>624</v>
      </c>
      <c r="C61" s="443"/>
      <c r="D61" s="176"/>
      <c r="E61" s="191"/>
      <c r="F61" s="191"/>
      <c r="G61" s="191"/>
      <c r="H61" s="192"/>
      <c r="I61" s="191"/>
      <c r="J61" s="191"/>
      <c r="K61" s="191"/>
      <c r="L61" s="191"/>
      <c r="M61" s="191"/>
      <c r="N61" s="191"/>
      <c r="O61" s="191"/>
      <c r="P61" s="309"/>
      <c r="Q61" s="452" t="e">
        <f>SUM(Q4,Q5,Q18,Q23,Q49)</f>
        <v>#REF!</v>
      </c>
      <c r="R61" s="453"/>
    </row>
    <row r="62" spans="2:18" x14ac:dyDescent="0.35">
      <c r="B62" s="193"/>
      <c r="C62" s="444"/>
      <c r="D62" s="168" t="s">
        <v>582</v>
      </c>
      <c r="E62" s="168" t="s">
        <v>583</v>
      </c>
      <c r="F62" s="168" t="s">
        <v>584</v>
      </c>
      <c r="G62" s="168" t="s">
        <v>585</v>
      </c>
      <c r="H62" s="168" t="s">
        <v>586</v>
      </c>
      <c r="I62" s="168" t="s">
        <v>587</v>
      </c>
      <c r="J62" s="168" t="s">
        <v>588</v>
      </c>
      <c r="K62" s="168" t="s">
        <v>589</v>
      </c>
      <c r="L62" s="168" t="s">
        <v>590</v>
      </c>
      <c r="M62" s="168" t="s">
        <v>591</v>
      </c>
      <c r="N62" s="168" t="s">
        <v>592</v>
      </c>
      <c r="O62" s="168" t="s">
        <v>593</v>
      </c>
      <c r="P62" s="307" t="s">
        <v>594</v>
      </c>
      <c r="Q62" s="169" t="s">
        <v>607</v>
      </c>
      <c r="R62" s="170" t="s">
        <v>608</v>
      </c>
    </row>
  </sheetData>
  <mergeCells count="2">
    <mergeCell ref="B1:D2"/>
    <mergeCell ref="E1:R2"/>
  </mergeCells>
  <pageMargins left="0.7" right="0.7" top="0.75" bottom="0.75" header="0.3" footer="0.3"/>
  <pageSetup paperSize="8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W48"/>
  <sheetViews>
    <sheetView topLeftCell="A2" zoomScale="70" zoomScaleNormal="70" workbookViewId="0">
      <selection activeCell="B5" sqref="B5:Z48"/>
    </sheetView>
  </sheetViews>
  <sheetFormatPr defaultRowHeight="14.5" x14ac:dyDescent="0.35"/>
  <cols>
    <col min="1" max="1" width="9.1796875" style="310"/>
    <col min="2" max="2" width="55.453125" style="508" customWidth="1"/>
    <col min="3" max="13" width="8.7265625" style="362" customWidth="1"/>
    <col min="14" max="14" width="10.7265625" style="362" customWidth="1"/>
    <col min="15" max="25" width="8.7265625" style="362" customWidth="1"/>
    <col min="26" max="26" width="10.81640625" style="362" customWidth="1"/>
    <col min="27" max="27" width="13.1796875" style="362" customWidth="1"/>
    <col min="28" max="28" width="9.1796875" style="310"/>
  </cols>
  <sheetData>
    <row r="3" spans="1:49" ht="15" customHeight="1" x14ac:dyDescent="0.35">
      <c r="B3" s="678"/>
      <c r="C3" s="678"/>
      <c r="D3" s="678"/>
      <c r="E3" s="678"/>
      <c r="F3" s="678"/>
      <c r="G3" s="678"/>
      <c r="H3" s="678"/>
      <c r="I3" s="678"/>
      <c r="J3" s="678"/>
      <c r="K3" s="678"/>
      <c r="L3" s="678"/>
      <c r="M3" s="678"/>
      <c r="N3" s="678"/>
      <c r="O3" s="678"/>
      <c r="P3" s="678"/>
      <c r="Q3" s="678"/>
      <c r="R3" s="678"/>
      <c r="S3" s="678"/>
      <c r="T3" s="678"/>
      <c r="U3" s="678"/>
      <c r="V3" s="678"/>
      <c r="W3" s="678"/>
      <c r="X3" s="678"/>
      <c r="Y3" s="678"/>
      <c r="Z3" s="678"/>
      <c r="AA3" s="678"/>
      <c r="AB3" s="311"/>
      <c r="AC3" s="311"/>
      <c r="AD3" s="102"/>
      <c r="AE3" s="311"/>
      <c r="AF3" s="311"/>
      <c r="AG3" s="311"/>
      <c r="AH3" s="312"/>
      <c r="AI3" s="24"/>
      <c r="AJ3" s="24"/>
      <c r="AK3" s="313"/>
      <c r="AL3" s="313"/>
      <c r="AM3" s="313"/>
      <c r="AN3" s="102"/>
      <c r="AO3" s="314"/>
      <c r="AP3" s="315"/>
      <c r="AQ3" s="316"/>
      <c r="AR3" s="317"/>
      <c r="AS3" s="317"/>
      <c r="AT3" s="318"/>
      <c r="AU3" s="317"/>
      <c r="AV3" s="18"/>
      <c r="AW3" s="310"/>
    </row>
    <row r="4" spans="1:49" ht="15" customHeight="1" x14ac:dyDescent="0.35">
      <c r="B4" s="678"/>
      <c r="C4" s="678"/>
      <c r="D4" s="67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311"/>
      <c r="AC4" s="311"/>
      <c r="AD4" s="319"/>
      <c r="AE4" s="311"/>
      <c r="AF4" s="311"/>
      <c r="AG4" s="311"/>
      <c r="AH4" s="320"/>
      <c r="AI4" s="321"/>
      <c r="AJ4" s="322"/>
      <c r="AK4" s="311"/>
      <c r="AL4" s="311"/>
      <c r="AM4" s="311"/>
      <c r="AN4" s="321"/>
      <c r="AO4" s="319"/>
      <c r="AP4" s="323"/>
      <c r="AQ4" s="323"/>
      <c r="AR4" s="324"/>
      <c r="AS4" s="325"/>
      <c r="AT4" s="326"/>
      <c r="AU4" s="327"/>
      <c r="AV4" s="328"/>
      <c r="AW4" s="310"/>
    </row>
    <row r="5" spans="1:49" s="335" customFormat="1" ht="27" customHeight="1" x14ac:dyDescent="0.35">
      <c r="A5" s="333"/>
      <c r="B5" s="509" t="s">
        <v>580</v>
      </c>
      <c r="C5" s="488" t="s">
        <v>582</v>
      </c>
      <c r="D5" s="488" t="s">
        <v>583</v>
      </c>
      <c r="E5" s="488" t="s">
        <v>584</v>
      </c>
      <c r="F5" s="488" t="s">
        <v>585</v>
      </c>
      <c r="G5" s="488" t="s">
        <v>586</v>
      </c>
      <c r="H5" s="488" t="s">
        <v>587</v>
      </c>
      <c r="I5" s="488" t="s">
        <v>588</v>
      </c>
      <c r="J5" s="488" t="s">
        <v>589</v>
      </c>
      <c r="K5" s="488" t="s">
        <v>590</v>
      </c>
      <c r="L5" s="488" t="s">
        <v>591</v>
      </c>
      <c r="M5" s="488" t="s">
        <v>592</v>
      </c>
      <c r="N5" s="488" t="s">
        <v>593</v>
      </c>
      <c r="O5" s="488" t="s">
        <v>595</v>
      </c>
      <c r="P5" s="488" t="s">
        <v>596</v>
      </c>
      <c r="Q5" s="488" t="s">
        <v>597</v>
      </c>
      <c r="R5" s="488" t="s">
        <v>598</v>
      </c>
      <c r="S5" s="488" t="s">
        <v>599</v>
      </c>
      <c r="T5" s="488" t="s">
        <v>600</v>
      </c>
      <c r="U5" s="488" t="s">
        <v>601</v>
      </c>
      <c r="V5" s="488" t="s">
        <v>602</v>
      </c>
      <c r="W5" s="488" t="s">
        <v>603</v>
      </c>
      <c r="X5" s="488" t="s">
        <v>604</v>
      </c>
      <c r="Y5" s="488" t="s">
        <v>605</v>
      </c>
      <c r="Z5" s="488" t="s">
        <v>606</v>
      </c>
      <c r="AA5" s="348"/>
      <c r="AB5" s="329"/>
      <c r="AC5" s="329"/>
      <c r="AD5" s="329"/>
      <c r="AE5" s="329"/>
      <c r="AF5" s="329"/>
      <c r="AG5" s="329"/>
      <c r="AH5" s="330"/>
      <c r="AI5" s="330"/>
      <c r="AJ5" s="330"/>
      <c r="AK5" s="330"/>
      <c r="AL5" s="330"/>
      <c r="AM5" s="330"/>
      <c r="AN5" s="331"/>
      <c r="AO5" s="330"/>
      <c r="AP5" s="331"/>
      <c r="AQ5" s="331"/>
      <c r="AR5" s="330"/>
      <c r="AS5" s="330"/>
      <c r="AT5" s="332"/>
      <c r="AU5" s="333"/>
      <c r="AV5" s="334"/>
      <c r="AW5" s="333"/>
    </row>
    <row r="6" spans="1:49" s="335" customFormat="1" ht="27" customHeight="1" x14ac:dyDescent="0.3">
      <c r="A6" s="333"/>
      <c r="B6" s="504" t="s">
        <v>609</v>
      </c>
      <c r="C6" s="363"/>
      <c r="D6" s="363"/>
      <c r="E6" s="364"/>
      <c r="F6" s="363"/>
      <c r="G6" s="489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  <c r="T6" s="489"/>
      <c r="U6" s="489"/>
      <c r="V6" s="489"/>
      <c r="W6" s="489"/>
      <c r="X6" s="363"/>
      <c r="Y6" s="363"/>
      <c r="Z6" s="363"/>
      <c r="AA6" s="343"/>
      <c r="AB6" s="329"/>
      <c r="AC6" s="329"/>
      <c r="AD6" s="329"/>
      <c r="AE6" s="329"/>
      <c r="AF6" s="329"/>
      <c r="AG6" s="329"/>
      <c r="AH6" s="330"/>
      <c r="AI6" s="330"/>
      <c r="AJ6" s="330"/>
      <c r="AK6" s="330"/>
      <c r="AL6" s="330"/>
      <c r="AM6" s="330"/>
      <c r="AN6" s="331"/>
      <c r="AO6" s="330"/>
      <c r="AP6" s="331"/>
      <c r="AQ6" s="331"/>
      <c r="AR6" s="336"/>
      <c r="AS6" s="336"/>
      <c r="AT6" s="332"/>
      <c r="AU6" s="337"/>
      <c r="AV6" s="334"/>
      <c r="AW6" s="333"/>
    </row>
    <row r="7" spans="1:49" s="335" customFormat="1" ht="27" customHeight="1" x14ac:dyDescent="0.3">
      <c r="A7" s="333"/>
      <c r="B7" s="504" t="s">
        <v>610</v>
      </c>
      <c r="C7" s="365"/>
      <c r="D7" s="365"/>
      <c r="E7" s="366"/>
      <c r="F7" s="490"/>
      <c r="G7" s="491"/>
      <c r="H7" s="491"/>
      <c r="I7" s="491"/>
      <c r="J7" s="491"/>
      <c r="K7" s="491"/>
      <c r="L7" s="491"/>
      <c r="M7" s="491"/>
      <c r="N7" s="491"/>
      <c r="O7" s="491"/>
      <c r="P7" s="491"/>
      <c r="Q7" s="491"/>
      <c r="R7" s="491"/>
      <c r="S7" s="491"/>
      <c r="T7" s="491"/>
      <c r="U7" s="492"/>
      <c r="V7" s="492"/>
      <c r="W7" s="492"/>
      <c r="X7" s="490"/>
      <c r="Y7" s="490"/>
      <c r="Z7" s="490"/>
      <c r="AA7" s="351"/>
      <c r="AB7" s="329"/>
      <c r="AC7" s="329"/>
      <c r="AD7" s="329"/>
      <c r="AE7" s="329"/>
      <c r="AF7" s="329"/>
      <c r="AG7" s="329"/>
      <c r="AH7" s="330"/>
      <c r="AI7" s="330"/>
      <c r="AJ7" s="330"/>
      <c r="AK7" s="338"/>
      <c r="AL7" s="338"/>
      <c r="AM7" s="338"/>
      <c r="AN7" s="331"/>
      <c r="AO7" s="330"/>
      <c r="AP7" s="331"/>
      <c r="AQ7" s="331"/>
      <c r="AR7" s="336"/>
      <c r="AS7" s="336"/>
      <c r="AT7" s="332"/>
      <c r="AU7" s="337"/>
      <c r="AV7" s="334"/>
      <c r="AW7" s="333"/>
    </row>
    <row r="8" spans="1:49" s="335" customFormat="1" ht="27" customHeight="1" x14ac:dyDescent="0.3">
      <c r="A8" s="333"/>
      <c r="B8" s="505" t="e">
        <f>'Deviz general si obiect'!#REF!</f>
        <v>#REF!</v>
      </c>
      <c r="C8" s="415"/>
      <c r="D8" s="415"/>
      <c r="E8" s="416"/>
      <c r="F8" s="417"/>
      <c r="G8" s="414"/>
      <c r="H8" s="414"/>
      <c r="I8" s="414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20"/>
      <c r="V8" s="420"/>
      <c r="W8" s="420"/>
      <c r="X8" s="417"/>
      <c r="Y8" s="417"/>
      <c r="Z8" s="417"/>
      <c r="AA8" s="357"/>
      <c r="AB8" s="329"/>
      <c r="AC8" s="329"/>
      <c r="AD8" s="329"/>
      <c r="AE8" s="329"/>
      <c r="AF8" s="329"/>
      <c r="AG8" s="329"/>
      <c r="AH8" s="330"/>
      <c r="AI8" s="330"/>
      <c r="AJ8" s="330"/>
      <c r="AK8" s="330"/>
      <c r="AL8" s="330"/>
      <c r="AM8" s="330"/>
      <c r="AN8" s="331"/>
      <c r="AO8" s="330"/>
      <c r="AP8" s="330"/>
      <c r="AQ8" s="330"/>
      <c r="AR8" s="336"/>
      <c r="AS8" s="336"/>
      <c r="AT8" s="332"/>
      <c r="AU8" s="337"/>
      <c r="AV8" s="334"/>
      <c r="AW8" s="333"/>
    </row>
    <row r="9" spans="1:49" s="335" customFormat="1" ht="27" customHeight="1" x14ac:dyDescent="0.3">
      <c r="A9" s="333"/>
      <c r="B9" s="505" t="e">
        <f>'Deviz general si obiect'!#REF!</f>
        <v>#REF!</v>
      </c>
      <c r="C9" s="415"/>
      <c r="D9" s="415"/>
      <c r="E9" s="416"/>
      <c r="F9" s="417"/>
      <c r="G9" s="414"/>
      <c r="H9" s="414"/>
      <c r="I9" s="414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20"/>
      <c r="V9" s="420"/>
      <c r="W9" s="420"/>
      <c r="X9" s="417"/>
      <c r="Y9" s="417"/>
      <c r="Z9" s="417"/>
      <c r="AA9" s="343"/>
      <c r="AB9" s="339"/>
      <c r="AC9" s="339"/>
      <c r="AD9" s="339"/>
      <c r="AE9" s="339"/>
      <c r="AF9" s="339"/>
      <c r="AG9" s="339"/>
      <c r="AH9" s="338"/>
      <c r="AI9" s="332"/>
      <c r="AJ9" s="338"/>
      <c r="AK9" s="330"/>
      <c r="AL9" s="330"/>
      <c r="AM9" s="330"/>
      <c r="AN9" s="340"/>
      <c r="AO9" s="338"/>
      <c r="AP9" s="338"/>
      <c r="AQ9" s="338"/>
      <c r="AR9" s="341"/>
      <c r="AS9" s="341"/>
      <c r="AT9" s="332"/>
      <c r="AU9" s="342"/>
      <c r="AV9" s="334"/>
      <c r="AW9" s="333"/>
    </row>
    <row r="10" spans="1:49" s="335" customFormat="1" ht="27" customHeight="1" x14ac:dyDescent="0.3">
      <c r="A10" s="333"/>
      <c r="B10" s="505" t="e">
        <f>'Deviz general si obiect'!#REF!</f>
        <v>#REF!</v>
      </c>
      <c r="C10" s="415"/>
      <c r="D10" s="415"/>
      <c r="E10" s="416"/>
      <c r="F10" s="417"/>
      <c r="G10" s="414"/>
      <c r="H10" s="414"/>
      <c r="I10" s="414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20"/>
      <c r="V10" s="420"/>
      <c r="W10" s="420"/>
      <c r="X10" s="417"/>
      <c r="Y10" s="417"/>
      <c r="Z10" s="417"/>
      <c r="AA10" s="351"/>
      <c r="AB10" s="339"/>
      <c r="AC10" s="339"/>
      <c r="AD10" s="339"/>
      <c r="AE10" s="339"/>
      <c r="AF10" s="339"/>
      <c r="AG10" s="339"/>
      <c r="AH10" s="338"/>
      <c r="AI10" s="332"/>
      <c r="AJ10" s="338"/>
      <c r="AK10" s="338"/>
      <c r="AL10" s="338"/>
      <c r="AM10" s="338"/>
      <c r="AN10" s="340"/>
      <c r="AO10" s="338"/>
      <c r="AP10" s="338"/>
      <c r="AQ10" s="338"/>
      <c r="AR10" s="341"/>
      <c r="AS10" s="341"/>
      <c r="AT10" s="332"/>
      <c r="AU10" s="337"/>
      <c r="AV10" s="334"/>
      <c r="AW10" s="333"/>
    </row>
    <row r="11" spans="1:49" s="335" customFormat="1" ht="27" customHeight="1" x14ac:dyDescent="0.3">
      <c r="A11" s="333"/>
      <c r="B11" s="505" t="str">
        <f>'Deviz general si obiect'!N4</f>
        <v>Devizul obiectului III:  ALIMENTARE CU ENERGIE ELECTRICĂ STAȚIE DE POMPARE MÂNĂSTIRE</v>
      </c>
      <c r="C11" s="415"/>
      <c r="D11" s="415"/>
      <c r="E11" s="416"/>
      <c r="F11" s="417"/>
      <c r="G11" s="414"/>
      <c r="H11" s="414"/>
      <c r="I11" s="414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20"/>
      <c r="V11" s="420"/>
      <c r="W11" s="420"/>
      <c r="X11" s="417"/>
      <c r="Y11" s="417"/>
      <c r="Z11" s="417"/>
      <c r="AA11" s="351"/>
      <c r="AB11" s="339"/>
      <c r="AC11" s="339"/>
      <c r="AD11" s="339"/>
      <c r="AE11" s="339"/>
      <c r="AF11" s="339"/>
      <c r="AG11" s="339"/>
      <c r="AH11" s="338"/>
      <c r="AI11" s="332"/>
      <c r="AJ11" s="338"/>
      <c r="AK11" s="338"/>
      <c r="AL11" s="338"/>
      <c r="AM11" s="338"/>
      <c r="AN11" s="332"/>
      <c r="AO11" s="338"/>
      <c r="AP11" s="338"/>
      <c r="AQ11" s="338"/>
      <c r="AR11" s="341"/>
      <c r="AS11" s="341"/>
      <c r="AT11" s="332"/>
      <c r="AU11" s="337"/>
      <c r="AV11" s="334"/>
      <c r="AW11" s="333"/>
    </row>
    <row r="12" spans="1:49" s="335" customFormat="1" ht="27" customHeight="1" x14ac:dyDescent="0.3">
      <c r="A12" s="333"/>
      <c r="B12" s="505" t="str">
        <f>'Deviz general si obiect'!N5</f>
        <v>Devizul obiectului IV:  ORGANIZARE DE ȘANTIER</v>
      </c>
      <c r="C12" s="415"/>
      <c r="D12" s="415"/>
      <c r="E12" s="416"/>
      <c r="F12" s="417"/>
      <c r="G12" s="414"/>
      <c r="H12" s="414"/>
      <c r="I12" s="414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20"/>
      <c r="V12" s="420"/>
      <c r="W12" s="420"/>
      <c r="X12" s="417"/>
      <c r="Y12" s="417"/>
      <c r="Z12" s="417"/>
      <c r="AA12" s="351"/>
      <c r="AB12" s="339"/>
      <c r="AC12" s="339"/>
      <c r="AD12" s="339"/>
      <c r="AE12" s="339"/>
      <c r="AF12" s="339"/>
      <c r="AG12" s="339"/>
      <c r="AH12" s="338"/>
      <c r="AI12" s="332"/>
      <c r="AJ12" s="338"/>
      <c r="AK12" s="338"/>
      <c r="AL12" s="338"/>
      <c r="AM12" s="338"/>
      <c r="AN12" s="332"/>
      <c r="AO12" s="338"/>
      <c r="AP12" s="338"/>
      <c r="AQ12" s="338"/>
      <c r="AR12" s="341"/>
      <c r="AS12" s="341"/>
      <c r="AT12" s="332"/>
      <c r="AU12" s="337"/>
      <c r="AV12" s="334"/>
      <c r="AW12" s="333"/>
    </row>
    <row r="13" spans="1:49" s="335" customFormat="1" ht="27" customHeight="1" x14ac:dyDescent="0.25">
      <c r="A13" s="333"/>
      <c r="B13" s="504" t="s">
        <v>611</v>
      </c>
      <c r="C13" s="365"/>
      <c r="D13" s="365"/>
      <c r="E13" s="366"/>
      <c r="F13" s="490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1"/>
      <c r="S13" s="491"/>
      <c r="T13" s="491"/>
      <c r="U13" s="491"/>
      <c r="V13" s="491"/>
      <c r="W13" s="491"/>
      <c r="X13" s="367"/>
      <c r="Y13" s="367"/>
      <c r="Z13" s="490"/>
      <c r="AA13" s="351"/>
      <c r="AB13" s="339"/>
      <c r="AC13" s="339"/>
      <c r="AD13" s="339"/>
      <c r="AE13" s="339"/>
      <c r="AF13" s="339"/>
      <c r="AG13" s="339"/>
      <c r="AH13" s="338"/>
      <c r="AI13" s="332"/>
      <c r="AJ13" s="338"/>
      <c r="AK13" s="338"/>
      <c r="AL13" s="338"/>
      <c r="AM13" s="338"/>
      <c r="AN13" s="332"/>
      <c r="AO13" s="338"/>
      <c r="AP13" s="338"/>
      <c r="AQ13" s="338"/>
      <c r="AR13" s="341"/>
      <c r="AS13" s="341"/>
      <c r="AT13" s="332"/>
      <c r="AU13" s="337"/>
      <c r="AV13" s="334"/>
      <c r="AW13" s="333"/>
    </row>
    <row r="14" spans="1:49" s="335" customFormat="1" ht="27" customHeight="1" x14ac:dyDescent="0.25">
      <c r="A14" s="333"/>
      <c r="B14" s="253" t="s">
        <v>472</v>
      </c>
      <c r="C14" s="415"/>
      <c r="D14" s="415"/>
      <c r="E14" s="423"/>
      <c r="F14" s="423"/>
      <c r="G14" s="423"/>
      <c r="H14" s="418"/>
      <c r="I14" s="424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25"/>
      <c r="Y14" s="425"/>
      <c r="Z14" s="417"/>
      <c r="AA14" s="351"/>
      <c r="AB14" s="339"/>
      <c r="AC14" s="339"/>
      <c r="AD14" s="339"/>
      <c r="AE14" s="339"/>
      <c r="AF14" s="339"/>
      <c r="AG14" s="339"/>
      <c r="AH14" s="338"/>
      <c r="AI14" s="332"/>
      <c r="AJ14" s="338"/>
      <c r="AK14" s="338"/>
      <c r="AL14" s="338"/>
      <c r="AM14" s="338"/>
      <c r="AN14" s="332"/>
      <c r="AO14" s="338"/>
      <c r="AP14" s="338"/>
      <c r="AQ14" s="338"/>
      <c r="AR14" s="341"/>
      <c r="AS14" s="341"/>
      <c r="AT14" s="332"/>
      <c r="AU14" s="337"/>
      <c r="AV14" s="334"/>
      <c r="AW14" s="333"/>
    </row>
    <row r="15" spans="1:49" s="335" customFormat="1" ht="27" customHeight="1" x14ac:dyDescent="0.25">
      <c r="A15" s="333"/>
      <c r="B15" s="253" t="s">
        <v>479</v>
      </c>
      <c r="C15" s="415"/>
      <c r="D15" s="415"/>
      <c r="E15" s="416"/>
      <c r="F15" s="418"/>
      <c r="G15" s="427"/>
      <c r="H15" s="418"/>
      <c r="I15" s="424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25"/>
      <c r="Y15" s="425"/>
      <c r="Z15" s="417"/>
      <c r="AA15" s="351"/>
      <c r="AB15" s="339"/>
      <c r="AC15" s="339"/>
      <c r="AD15" s="339"/>
      <c r="AE15" s="339"/>
      <c r="AF15" s="339"/>
      <c r="AG15" s="339"/>
      <c r="AH15" s="338"/>
      <c r="AI15" s="332"/>
      <c r="AJ15" s="338"/>
      <c r="AK15" s="338"/>
      <c r="AL15" s="338"/>
      <c r="AM15" s="338"/>
      <c r="AN15" s="332"/>
      <c r="AO15" s="338"/>
      <c r="AP15" s="338"/>
      <c r="AQ15" s="338"/>
      <c r="AR15" s="341"/>
      <c r="AS15" s="341"/>
      <c r="AT15" s="332"/>
      <c r="AU15" s="337"/>
      <c r="AV15" s="334"/>
      <c r="AW15" s="333"/>
    </row>
    <row r="16" spans="1:49" s="335" customFormat="1" ht="27" customHeight="1" x14ac:dyDescent="0.25">
      <c r="A16" s="333"/>
      <c r="B16" s="253" t="s">
        <v>480</v>
      </c>
      <c r="C16" s="415"/>
      <c r="D16" s="415"/>
      <c r="E16" s="416"/>
      <c r="F16" s="427"/>
      <c r="G16" s="427"/>
      <c r="H16" s="418"/>
      <c r="I16" s="424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25"/>
      <c r="Y16" s="425"/>
      <c r="Z16" s="417"/>
      <c r="AA16" s="351"/>
      <c r="AB16" s="339"/>
      <c r="AC16" s="339"/>
      <c r="AD16" s="339"/>
      <c r="AE16" s="339"/>
      <c r="AF16" s="339"/>
      <c r="AG16" s="339"/>
      <c r="AH16" s="338"/>
      <c r="AI16" s="332"/>
      <c r="AJ16" s="338"/>
      <c r="AK16" s="338"/>
      <c r="AL16" s="338"/>
      <c r="AM16" s="338"/>
      <c r="AN16" s="332"/>
      <c r="AO16" s="338"/>
      <c r="AP16" s="338"/>
      <c r="AQ16" s="338"/>
      <c r="AR16" s="341"/>
      <c r="AS16" s="341"/>
      <c r="AT16" s="332"/>
      <c r="AU16" s="337"/>
      <c r="AV16" s="334"/>
      <c r="AW16" s="333"/>
    </row>
    <row r="17" spans="1:49" s="335" customFormat="1" ht="27" customHeight="1" x14ac:dyDescent="0.25">
      <c r="A17" s="333"/>
      <c r="B17" s="253" t="s">
        <v>481</v>
      </c>
      <c r="C17" s="415"/>
      <c r="D17" s="415"/>
      <c r="E17" s="416"/>
      <c r="F17" s="427"/>
      <c r="G17" s="42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351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343"/>
      <c r="AT17" s="344"/>
      <c r="AU17" s="337"/>
      <c r="AV17" s="345"/>
      <c r="AW17" s="333"/>
    </row>
    <row r="18" spans="1:49" s="335" customFormat="1" ht="27" customHeight="1" x14ac:dyDescent="0.25">
      <c r="A18" s="333"/>
      <c r="B18" s="253" t="s">
        <v>482</v>
      </c>
      <c r="C18" s="415"/>
      <c r="D18" s="415"/>
      <c r="E18" s="427"/>
      <c r="F18" s="427"/>
      <c r="G18" s="427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356"/>
      <c r="AB18" s="339"/>
      <c r="AC18" s="339"/>
      <c r="AD18" s="339"/>
      <c r="AE18" s="339"/>
      <c r="AF18" s="339"/>
      <c r="AG18" s="339"/>
      <c r="AH18" s="338"/>
      <c r="AI18" s="338"/>
      <c r="AJ18" s="338"/>
      <c r="AK18" s="338"/>
      <c r="AL18" s="338"/>
      <c r="AM18" s="338"/>
      <c r="AN18" s="332"/>
      <c r="AO18" s="338"/>
      <c r="AP18" s="338"/>
      <c r="AQ18" s="338"/>
      <c r="AR18" s="341"/>
      <c r="AS18" s="341"/>
      <c r="AT18" s="332"/>
      <c r="AU18" s="346"/>
      <c r="AV18" s="334"/>
      <c r="AW18" s="333"/>
    </row>
    <row r="19" spans="1:49" s="335" customFormat="1" ht="27" customHeight="1" x14ac:dyDescent="0.25">
      <c r="A19" s="333"/>
      <c r="B19" s="251" t="s">
        <v>495</v>
      </c>
      <c r="C19" s="415"/>
      <c r="D19" s="415"/>
      <c r="E19" s="416"/>
      <c r="F19" s="418"/>
      <c r="G19" s="418"/>
      <c r="H19" s="418"/>
      <c r="I19" s="427"/>
      <c r="J19" s="427"/>
      <c r="K19" s="427"/>
      <c r="L19" s="427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343"/>
      <c r="AB19" s="339"/>
      <c r="AC19" s="339"/>
      <c r="AD19" s="339"/>
      <c r="AE19" s="339"/>
      <c r="AF19" s="339"/>
      <c r="AG19" s="339"/>
      <c r="AH19" s="338"/>
      <c r="AI19" s="338"/>
      <c r="AJ19" s="338"/>
      <c r="AK19" s="338"/>
      <c r="AL19" s="338"/>
      <c r="AM19" s="338"/>
      <c r="AN19" s="332"/>
      <c r="AO19" s="338"/>
      <c r="AP19" s="338"/>
      <c r="AQ19" s="338"/>
      <c r="AR19" s="341"/>
      <c r="AS19" s="341"/>
      <c r="AT19" s="332"/>
      <c r="AU19" s="333"/>
      <c r="AV19" s="334"/>
      <c r="AW19" s="333"/>
    </row>
    <row r="20" spans="1:49" s="335" customFormat="1" ht="27" customHeight="1" x14ac:dyDescent="0.25">
      <c r="A20" s="333"/>
      <c r="B20" s="251" t="s">
        <v>496</v>
      </c>
      <c r="C20" s="415"/>
      <c r="D20" s="415"/>
      <c r="E20" s="416"/>
      <c r="F20" s="41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18"/>
      <c r="Y20" s="418"/>
      <c r="Z20" s="418"/>
      <c r="AA20" s="351"/>
      <c r="AB20" s="329"/>
      <c r="AC20" s="329"/>
      <c r="AD20" s="329"/>
      <c r="AE20" s="329"/>
      <c r="AF20" s="329"/>
      <c r="AG20" s="329"/>
      <c r="AH20" s="330"/>
      <c r="AI20" s="332"/>
      <c r="AJ20" s="330"/>
      <c r="AK20" s="330"/>
      <c r="AL20" s="330"/>
      <c r="AM20" s="330"/>
      <c r="AN20" s="332"/>
      <c r="AO20" s="338"/>
      <c r="AP20" s="338"/>
      <c r="AQ20" s="338"/>
      <c r="AR20" s="341"/>
      <c r="AS20" s="341"/>
      <c r="AT20" s="332"/>
      <c r="AU20" s="333"/>
      <c r="AV20" s="334"/>
      <c r="AW20" s="333"/>
    </row>
    <row r="21" spans="1:49" s="335" customFormat="1" ht="27" customHeight="1" x14ac:dyDescent="0.25">
      <c r="A21" s="333"/>
      <c r="B21" s="251" t="s">
        <v>501</v>
      </c>
      <c r="C21" s="415"/>
      <c r="D21" s="415"/>
      <c r="E21" s="416"/>
      <c r="F21" s="428"/>
      <c r="G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  <c r="R21" s="414"/>
      <c r="S21" s="414"/>
      <c r="T21" s="414"/>
      <c r="U21" s="414"/>
      <c r="V21" s="428"/>
      <c r="W21" s="428"/>
      <c r="X21" s="428"/>
      <c r="Y21" s="428"/>
      <c r="Z21" s="428"/>
      <c r="AA21" s="351"/>
      <c r="AB21" s="329"/>
      <c r="AC21" s="329"/>
      <c r="AD21" s="329"/>
      <c r="AE21" s="329"/>
      <c r="AF21" s="329"/>
      <c r="AG21" s="329"/>
      <c r="AH21" s="330"/>
      <c r="AI21" s="332"/>
      <c r="AJ21" s="330"/>
      <c r="AK21" s="330"/>
      <c r="AL21" s="330"/>
      <c r="AM21" s="330"/>
      <c r="AN21" s="330"/>
      <c r="AO21" s="338"/>
      <c r="AP21" s="338"/>
      <c r="AQ21" s="338"/>
      <c r="AR21" s="341"/>
      <c r="AS21" s="341"/>
      <c r="AT21" s="332"/>
      <c r="AU21" s="333"/>
      <c r="AV21" s="334"/>
      <c r="AW21" s="333"/>
    </row>
    <row r="22" spans="1:49" s="335" customFormat="1" ht="27" customHeight="1" x14ac:dyDescent="0.25">
      <c r="A22" s="333"/>
      <c r="B22" s="504" t="s">
        <v>612</v>
      </c>
      <c r="C22" s="365"/>
      <c r="D22" s="365"/>
      <c r="E22" s="366"/>
      <c r="F22" s="490"/>
      <c r="G22" s="491"/>
      <c r="H22" s="491"/>
      <c r="I22" s="491"/>
      <c r="J22" s="491"/>
      <c r="K22" s="491"/>
      <c r="L22" s="491"/>
      <c r="M22" s="491"/>
      <c r="N22" s="491"/>
      <c r="O22" s="491"/>
      <c r="P22" s="491"/>
      <c r="Q22" s="491"/>
      <c r="R22" s="491"/>
      <c r="S22" s="491"/>
      <c r="T22" s="491"/>
      <c r="U22" s="491"/>
      <c r="V22" s="491"/>
      <c r="W22" s="491"/>
      <c r="X22" s="367"/>
      <c r="Y22" s="490"/>
      <c r="Z22" s="490"/>
      <c r="AA22" s="351"/>
      <c r="AB22" s="339"/>
      <c r="AC22" s="339"/>
      <c r="AD22" s="329"/>
      <c r="AE22" s="329"/>
      <c r="AF22" s="329"/>
      <c r="AG22" s="329"/>
      <c r="AH22" s="330"/>
      <c r="AI22" s="332"/>
      <c r="AJ22" s="330"/>
      <c r="AK22" s="330"/>
      <c r="AL22" s="330"/>
      <c r="AM22" s="330"/>
      <c r="AN22" s="330"/>
      <c r="AO22" s="338"/>
      <c r="AP22" s="338"/>
      <c r="AQ22" s="338"/>
      <c r="AR22" s="341"/>
      <c r="AS22" s="341"/>
      <c r="AT22" s="332"/>
      <c r="AU22" s="333"/>
      <c r="AV22" s="334"/>
      <c r="AW22" s="333"/>
    </row>
    <row r="23" spans="1:49" s="335" customFormat="1" ht="27" customHeight="1" x14ac:dyDescent="0.25">
      <c r="A23" s="333"/>
      <c r="B23" s="510" t="s">
        <v>613</v>
      </c>
      <c r="C23" s="365"/>
      <c r="D23" s="365"/>
      <c r="E23" s="366"/>
      <c r="F23" s="490"/>
      <c r="G23" s="491"/>
      <c r="H23" s="491"/>
      <c r="I23" s="491"/>
      <c r="J23" s="491"/>
      <c r="K23" s="491"/>
      <c r="L23" s="491"/>
      <c r="M23" s="491"/>
      <c r="N23" s="491"/>
      <c r="O23" s="491"/>
      <c r="P23" s="491"/>
      <c r="Q23" s="491"/>
      <c r="R23" s="491"/>
      <c r="S23" s="491"/>
      <c r="T23" s="491"/>
      <c r="U23" s="491"/>
      <c r="V23" s="491"/>
      <c r="W23" s="491"/>
      <c r="X23" s="367"/>
      <c r="Y23" s="490"/>
      <c r="Z23" s="490"/>
      <c r="AA23" s="343"/>
      <c r="AB23" s="339"/>
      <c r="AC23" s="339"/>
      <c r="AD23" s="329"/>
      <c r="AE23" s="339"/>
      <c r="AF23" s="339"/>
      <c r="AG23" s="339"/>
      <c r="AH23" s="330"/>
      <c r="AI23" s="332"/>
      <c r="AJ23" s="330"/>
      <c r="AK23" s="330"/>
      <c r="AL23" s="330"/>
      <c r="AM23" s="330"/>
      <c r="AN23" s="330"/>
      <c r="AO23" s="338"/>
      <c r="AP23" s="338"/>
      <c r="AQ23" s="338"/>
      <c r="AR23" s="341"/>
      <c r="AS23" s="341"/>
      <c r="AT23" s="332"/>
      <c r="AU23" s="333"/>
      <c r="AV23" s="334"/>
      <c r="AW23" s="333"/>
    </row>
    <row r="24" spans="1:49" s="335" customFormat="1" ht="27" customHeight="1" x14ac:dyDescent="0.25">
      <c r="A24" s="333"/>
      <c r="B24" s="506" t="str">
        <f>'Deviz general si obiect'!N2</f>
        <v>Devizul obiectului I: COLECTOR CANALIZARE MENAJERA IN LOC. MÂNĂSTIRE</v>
      </c>
      <c r="C24" s="415"/>
      <c r="D24" s="415"/>
      <c r="E24" s="416"/>
      <c r="F24" s="417"/>
      <c r="G24" s="418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18"/>
      <c r="Y24" s="418"/>
      <c r="Z24" s="418"/>
      <c r="AA24" s="340"/>
      <c r="AB24" s="329"/>
      <c r="AC24" s="329"/>
      <c r="AD24" s="329"/>
      <c r="AE24" s="339"/>
      <c r="AF24" s="339"/>
      <c r="AG24" s="339"/>
      <c r="AH24" s="330"/>
      <c r="AI24" s="332"/>
      <c r="AJ24" s="330"/>
      <c r="AK24" s="330"/>
      <c r="AL24" s="330"/>
      <c r="AM24" s="330"/>
      <c r="AN24" s="332"/>
      <c r="AO24" s="338"/>
      <c r="AP24" s="338"/>
      <c r="AQ24" s="338"/>
      <c r="AR24" s="341"/>
      <c r="AS24" s="341"/>
      <c r="AT24" s="332"/>
      <c r="AU24" s="333"/>
      <c r="AV24" s="334"/>
      <c r="AW24" s="333"/>
    </row>
    <row r="25" spans="1:49" s="335" customFormat="1" ht="27" customHeight="1" x14ac:dyDescent="0.25">
      <c r="A25" s="333"/>
      <c r="B25" s="506" t="str">
        <f>'Deviz general si obiect'!N3</f>
        <v xml:space="preserve">Devizul obiectului II:   RACORDURI CANALIZARE LOCUITORI </v>
      </c>
      <c r="C25" s="415"/>
      <c r="D25" s="415"/>
      <c r="E25" s="416"/>
      <c r="F25" s="417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27"/>
      <c r="U25" s="427"/>
      <c r="V25" s="427"/>
      <c r="W25" s="427"/>
      <c r="X25" s="418"/>
      <c r="Y25" s="418"/>
      <c r="Z25" s="418"/>
      <c r="AA25" s="343"/>
      <c r="AB25" s="329"/>
      <c r="AC25" s="329"/>
      <c r="AD25" s="329"/>
      <c r="AE25" s="329"/>
      <c r="AF25" s="329"/>
      <c r="AG25" s="329"/>
      <c r="AH25" s="330"/>
      <c r="AI25" s="330"/>
      <c r="AJ25" s="330"/>
      <c r="AK25" s="330"/>
      <c r="AL25" s="330"/>
      <c r="AM25" s="330"/>
      <c r="AN25" s="331"/>
      <c r="AO25" s="330"/>
      <c r="AP25" s="330"/>
      <c r="AQ25" s="330"/>
      <c r="AR25" s="341"/>
      <c r="AS25" s="330"/>
      <c r="AT25" s="332"/>
      <c r="AU25" s="333"/>
      <c r="AV25" s="334"/>
      <c r="AW25" s="333"/>
    </row>
    <row r="26" spans="1:49" s="335" customFormat="1" ht="27" customHeight="1" x14ac:dyDescent="0.3">
      <c r="A26" s="333"/>
      <c r="B26" s="507" t="s">
        <v>614</v>
      </c>
      <c r="C26" s="493"/>
      <c r="D26" s="493"/>
      <c r="E26" s="494"/>
      <c r="F26" s="495"/>
      <c r="G26" s="496"/>
      <c r="H26" s="496"/>
      <c r="I26" s="496"/>
      <c r="J26" s="496"/>
      <c r="K26" s="496"/>
      <c r="L26" s="496"/>
      <c r="M26" s="496"/>
      <c r="N26" s="496"/>
      <c r="O26" s="496"/>
      <c r="P26" s="496"/>
      <c r="Q26" s="496"/>
      <c r="R26" s="496"/>
      <c r="S26" s="496"/>
      <c r="T26" s="497"/>
      <c r="U26" s="497"/>
      <c r="V26" s="497"/>
      <c r="W26" s="497"/>
      <c r="X26" s="497"/>
      <c r="Y26" s="497"/>
      <c r="Z26" s="497"/>
      <c r="AA26" s="340"/>
      <c r="AB26" s="329"/>
      <c r="AC26" s="329"/>
      <c r="AD26" s="329"/>
      <c r="AE26" s="329"/>
      <c r="AF26" s="329"/>
      <c r="AG26" s="329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41"/>
      <c r="AS26" s="330"/>
      <c r="AT26" s="332"/>
      <c r="AU26" s="333"/>
      <c r="AV26" s="334"/>
      <c r="AW26" s="333"/>
    </row>
    <row r="27" spans="1:49" s="335" customFormat="1" ht="27" customHeight="1" x14ac:dyDescent="0.3">
      <c r="A27" s="333"/>
      <c r="B27" s="506" t="str">
        <f>'Deviz general si obiect'!N2</f>
        <v>Devizul obiectului I: COLECTOR CANALIZARE MENAJERA IN LOC. MÂNĂSTIRE</v>
      </c>
      <c r="C27" s="459"/>
      <c r="D27" s="459"/>
      <c r="E27" s="460"/>
      <c r="F27" s="461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7"/>
      <c r="R27" s="417"/>
      <c r="S27" s="418"/>
      <c r="T27" s="418"/>
      <c r="U27" s="427"/>
      <c r="V27" s="427"/>
      <c r="W27" s="418"/>
      <c r="X27" s="417"/>
      <c r="Y27" s="417"/>
      <c r="Z27" s="417"/>
      <c r="AA27" s="343"/>
      <c r="AB27" s="343"/>
      <c r="AC27" s="343"/>
      <c r="AD27" s="349"/>
      <c r="AE27" s="343"/>
      <c r="AF27" s="343"/>
      <c r="AG27" s="343"/>
      <c r="AH27" s="350"/>
      <c r="AI27" s="343"/>
      <c r="AJ27" s="349"/>
      <c r="AK27" s="343"/>
      <c r="AL27" s="343"/>
      <c r="AM27" s="343"/>
      <c r="AN27" s="343"/>
      <c r="AO27" s="343"/>
      <c r="AP27" s="343"/>
      <c r="AQ27" s="343"/>
      <c r="AR27" s="343"/>
      <c r="AS27" s="343"/>
      <c r="AT27" s="347"/>
      <c r="AU27" s="351"/>
      <c r="AV27" s="348"/>
      <c r="AW27" s="333"/>
    </row>
    <row r="28" spans="1:49" s="335" customFormat="1" ht="27" customHeight="1" x14ac:dyDescent="0.3">
      <c r="A28" s="333"/>
      <c r="B28" s="506" t="str">
        <f>'Deviz general si obiect'!N3</f>
        <v xml:space="preserve">Devizul obiectului II:   RACORDURI CANALIZARE LOCUITORI </v>
      </c>
      <c r="C28" s="459"/>
      <c r="D28" s="459"/>
      <c r="E28" s="460"/>
      <c r="F28" s="461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7"/>
      <c r="R28" s="417"/>
      <c r="S28" s="418"/>
      <c r="T28" s="418"/>
      <c r="U28" s="417"/>
      <c r="V28" s="418"/>
      <c r="W28" s="418"/>
      <c r="X28" s="417"/>
      <c r="Y28" s="417"/>
      <c r="Z28" s="417"/>
      <c r="AA28" s="340"/>
      <c r="AB28" s="340"/>
      <c r="AC28" s="340"/>
      <c r="AD28" s="349"/>
      <c r="AE28" s="340"/>
      <c r="AF28" s="340"/>
      <c r="AG28" s="340"/>
      <c r="AH28" s="349"/>
      <c r="AI28" s="352"/>
      <c r="AJ28" s="349"/>
      <c r="AK28" s="351"/>
      <c r="AL28" s="351"/>
      <c r="AM28" s="351"/>
      <c r="AN28" s="353"/>
      <c r="AO28" s="353"/>
      <c r="AP28" s="351"/>
      <c r="AQ28" s="351"/>
      <c r="AR28" s="351"/>
      <c r="AS28" s="354"/>
      <c r="AT28" s="355"/>
      <c r="AU28" s="333"/>
      <c r="AV28" s="348"/>
      <c r="AW28" s="333"/>
    </row>
    <row r="29" spans="1:49" s="335" customFormat="1" ht="27" customHeight="1" x14ac:dyDescent="0.25">
      <c r="A29" s="333"/>
      <c r="B29" s="507" t="s">
        <v>615</v>
      </c>
      <c r="C29" s="495"/>
      <c r="D29" s="495"/>
      <c r="E29" s="498"/>
      <c r="F29" s="495"/>
      <c r="G29" s="496"/>
      <c r="H29" s="496"/>
      <c r="I29" s="496"/>
      <c r="J29" s="496"/>
      <c r="K29" s="496"/>
      <c r="L29" s="496"/>
      <c r="M29" s="496"/>
      <c r="N29" s="496"/>
      <c r="O29" s="496"/>
      <c r="P29" s="496"/>
      <c r="Q29" s="495"/>
      <c r="R29" s="495"/>
      <c r="S29" s="495"/>
      <c r="T29" s="495"/>
      <c r="U29" s="495"/>
      <c r="V29" s="496"/>
      <c r="W29" s="496"/>
      <c r="X29" s="495"/>
      <c r="Y29" s="495"/>
      <c r="Z29" s="495"/>
      <c r="AA29" s="357"/>
      <c r="AB29" s="333"/>
      <c r="AC29" s="333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</row>
    <row r="30" spans="1:49" s="335" customFormat="1" ht="27" customHeight="1" x14ac:dyDescent="0.25">
      <c r="A30" s="333"/>
      <c r="B30" s="506" t="str">
        <f>'Deviz general si obiect'!N2</f>
        <v>Devizul obiectului I: COLECTOR CANALIZARE MENAJERA IN LOC. MÂNĂSTIRE</v>
      </c>
      <c r="C30" s="461"/>
      <c r="D30" s="461"/>
      <c r="E30" s="463"/>
      <c r="F30" s="461"/>
      <c r="G30" s="464"/>
      <c r="H30" s="464"/>
      <c r="I30" s="464"/>
      <c r="J30" s="418"/>
      <c r="K30" s="418"/>
      <c r="L30" s="418"/>
      <c r="M30" s="418"/>
      <c r="N30" s="418"/>
      <c r="O30" s="418"/>
      <c r="P30" s="418"/>
      <c r="Q30" s="461"/>
      <c r="R30" s="461"/>
      <c r="S30" s="418"/>
      <c r="T30" s="418"/>
      <c r="U30" s="427"/>
      <c r="V30" s="427"/>
      <c r="W30" s="418"/>
      <c r="X30" s="417"/>
      <c r="Y30" s="417"/>
      <c r="Z30" s="417"/>
      <c r="AA30" s="340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</row>
    <row r="31" spans="1:49" s="335" customFormat="1" ht="27" customHeight="1" x14ac:dyDescent="0.25">
      <c r="A31" s="333"/>
      <c r="B31" s="506" t="str">
        <f>'Deviz general si obiect'!N3</f>
        <v xml:space="preserve">Devizul obiectului II:   RACORDURI CANALIZARE LOCUITORI </v>
      </c>
      <c r="C31" s="461"/>
      <c r="D31" s="461"/>
      <c r="E31" s="463"/>
      <c r="F31" s="461"/>
      <c r="G31" s="464"/>
      <c r="H31" s="464"/>
      <c r="I31" s="464"/>
      <c r="J31" s="418"/>
      <c r="K31" s="418"/>
      <c r="L31" s="418"/>
      <c r="M31" s="418"/>
      <c r="N31" s="418"/>
      <c r="O31" s="418"/>
      <c r="P31" s="418"/>
      <c r="Q31" s="461"/>
      <c r="R31" s="461"/>
      <c r="S31" s="418"/>
      <c r="T31" s="418"/>
      <c r="U31" s="461"/>
      <c r="V31" s="418"/>
      <c r="W31" s="418"/>
      <c r="X31" s="417"/>
      <c r="Y31" s="417"/>
      <c r="Z31" s="417"/>
      <c r="AA31" s="340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</row>
    <row r="32" spans="1:49" s="335" customFormat="1" ht="27" customHeight="1" x14ac:dyDescent="0.25">
      <c r="A32" s="333"/>
      <c r="B32" s="507" t="s">
        <v>654</v>
      </c>
      <c r="C32" s="495"/>
      <c r="D32" s="495"/>
      <c r="E32" s="498"/>
      <c r="F32" s="495"/>
      <c r="G32" s="496"/>
      <c r="H32" s="496"/>
      <c r="I32" s="496"/>
      <c r="J32" s="496"/>
      <c r="K32" s="496"/>
      <c r="L32" s="496"/>
      <c r="M32" s="496"/>
      <c r="N32" s="496"/>
      <c r="O32" s="496"/>
      <c r="P32" s="496"/>
      <c r="Q32" s="495"/>
      <c r="R32" s="495"/>
      <c r="S32" s="495"/>
      <c r="T32" s="495"/>
      <c r="U32" s="495"/>
      <c r="V32" s="496"/>
      <c r="W32" s="496"/>
      <c r="X32" s="495"/>
      <c r="Y32" s="495"/>
      <c r="Z32" s="495"/>
      <c r="AA32" s="357"/>
      <c r="AB32" s="333"/>
      <c r="AC32" s="333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</row>
    <row r="33" spans="1:49" s="335" customFormat="1" ht="27" customHeight="1" x14ac:dyDescent="0.25">
      <c r="A33" s="333"/>
      <c r="B33" s="506" t="str">
        <f>'Deviz general si obiect'!N2</f>
        <v>Devizul obiectului I: COLECTOR CANALIZARE MENAJERA IN LOC. MÂNĂSTIRE</v>
      </c>
      <c r="C33" s="461"/>
      <c r="D33" s="461"/>
      <c r="E33" s="463"/>
      <c r="F33" s="461"/>
      <c r="G33" s="464"/>
      <c r="H33" s="464"/>
      <c r="I33" s="464"/>
      <c r="J33" s="418"/>
      <c r="K33" s="418"/>
      <c r="L33" s="418"/>
      <c r="M33" s="418"/>
      <c r="N33" s="418"/>
      <c r="O33" s="418"/>
      <c r="P33" s="418"/>
      <c r="Q33" s="461"/>
      <c r="R33" s="461"/>
      <c r="S33" s="418"/>
      <c r="T33" s="418"/>
      <c r="U33" s="427"/>
      <c r="V33" s="427"/>
      <c r="W33" s="418"/>
      <c r="X33" s="417"/>
      <c r="Y33" s="417"/>
      <c r="Z33" s="417"/>
      <c r="AA33" s="358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</row>
    <row r="34" spans="1:49" s="335" customFormat="1" ht="27" customHeight="1" x14ac:dyDescent="0.25">
      <c r="A34" s="333"/>
      <c r="B34" s="506" t="str">
        <f>'Deviz general si obiect'!N3</f>
        <v xml:space="preserve">Devizul obiectului II:   RACORDURI CANALIZARE LOCUITORI </v>
      </c>
      <c r="C34" s="461"/>
      <c r="D34" s="461"/>
      <c r="E34" s="463"/>
      <c r="F34" s="461"/>
      <c r="G34" s="464"/>
      <c r="H34" s="464"/>
      <c r="I34" s="464"/>
      <c r="J34" s="418"/>
      <c r="K34" s="418"/>
      <c r="L34" s="418"/>
      <c r="M34" s="418"/>
      <c r="N34" s="418"/>
      <c r="O34" s="418"/>
      <c r="P34" s="418"/>
      <c r="Q34" s="461"/>
      <c r="R34" s="461"/>
      <c r="S34" s="418"/>
      <c r="T34" s="418"/>
      <c r="U34" s="461"/>
      <c r="V34" s="418"/>
      <c r="W34" s="418"/>
      <c r="X34" s="417"/>
      <c r="Y34" s="417"/>
      <c r="Z34" s="417"/>
      <c r="AA34" s="357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</row>
    <row r="35" spans="1:49" s="335" customFormat="1" ht="27" customHeight="1" x14ac:dyDescent="0.25">
      <c r="A35" s="333"/>
      <c r="B35" s="507" t="s">
        <v>616</v>
      </c>
      <c r="C35" s="495"/>
      <c r="D35" s="495"/>
      <c r="E35" s="498"/>
      <c r="F35" s="495"/>
      <c r="G35" s="496"/>
      <c r="H35" s="496"/>
      <c r="I35" s="496"/>
      <c r="J35" s="496"/>
      <c r="K35" s="496"/>
      <c r="L35" s="496"/>
      <c r="M35" s="496"/>
      <c r="N35" s="496"/>
      <c r="O35" s="496"/>
      <c r="P35" s="496"/>
      <c r="Q35" s="495"/>
      <c r="R35" s="495"/>
      <c r="S35" s="495"/>
      <c r="T35" s="495"/>
      <c r="U35" s="495"/>
      <c r="V35" s="496"/>
      <c r="W35" s="496"/>
      <c r="X35" s="495"/>
      <c r="Y35" s="495"/>
      <c r="Z35" s="495"/>
      <c r="AA35" s="351"/>
      <c r="AB35" s="333"/>
      <c r="AC35" s="333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</row>
    <row r="36" spans="1:49" s="335" customFormat="1" ht="27" customHeight="1" x14ac:dyDescent="0.25">
      <c r="A36" s="333"/>
      <c r="B36" s="506" t="str">
        <f>'Deviz general si obiect'!N2</f>
        <v>Devizul obiectului I: COLECTOR CANALIZARE MENAJERA IN LOC. MÂNĂSTIRE</v>
      </c>
      <c r="C36" s="417"/>
      <c r="D36" s="417"/>
      <c r="E36" s="465"/>
      <c r="F36" s="417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7"/>
      <c r="R36" s="417"/>
      <c r="S36" s="417"/>
      <c r="T36" s="418"/>
      <c r="U36" s="418"/>
      <c r="V36" s="418"/>
      <c r="W36" s="427"/>
      <c r="X36" s="417"/>
      <c r="Y36" s="417"/>
      <c r="Z36" s="417"/>
      <c r="AA36" s="351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</row>
    <row r="37" spans="1:49" s="335" customFormat="1" ht="27" customHeight="1" x14ac:dyDescent="0.25">
      <c r="A37" s="333"/>
      <c r="B37" s="506" t="str">
        <f>'Deviz general si obiect'!N3</f>
        <v xml:space="preserve">Devizul obiectului II:   RACORDURI CANALIZARE LOCUITORI </v>
      </c>
      <c r="C37" s="417"/>
      <c r="D37" s="417"/>
      <c r="E37" s="465"/>
      <c r="F37" s="417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7"/>
      <c r="R37" s="417"/>
      <c r="S37" s="417"/>
      <c r="T37" s="418"/>
      <c r="U37" s="418"/>
      <c r="V37" s="418"/>
      <c r="W37" s="418"/>
      <c r="X37" s="417"/>
      <c r="Y37" s="417"/>
      <c r="Z37" s="417"/>
      <c r="AA37" s="351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  <c r="AV37" s="333"/>
      <c r="AW37" s="333"/>
    </row>
    <row r="38" spans="1:49" s="335" customFormat="1" ht="27" customHeight="1" x14ac:dyDescent="0.25">
      <c r="A38" s="333"/>
      <c r="B38" s="504" t="s">
        <v>617</v>
      </c>
      <c r="C38" s="497"/>
      <c r="D38" s="497"/>
      <c r="E38" s="499"/>
      <c r="F38" s="497"/>
      <c r="G38" s="500"/>
      <c r="H38" s="500"/>
      <c r="I38" s="500"/>
      <c r="J38" s="500"/>
      <c r="K38" s="500"/>
      <c r="L38" s="500"/>
      <c r="M38" s="500"/>
      <c r="N38" s="500"/>
      <c r="O38" s="500"/>
      <c r="P38" s="500"/>
      <c r="Q38" s="497"/>
      <c r="R38" s="497"/>
      <c r="S38" s="497"/>
      <c r="T38" s="497"/>
      <c r="U38" s="497"/>
      <c r="V38" s="500"/>
      <c r="W38" s="500"/>
      <c r="X38" s="497"/>
      <c r="Y38" s="497"/>
      <c r="Z38" s="497"/>
      <c r="AA38" s="358"/>
      <c r="AB38" s="333"/>
      <c r="AC38" s="333"/>
      <c r="AD38" s="333"/>
      <c r="AE38" s="333"/>
      <c r="AF38" s="333"/>
      <c r="AG38" s="333"/>
      <c r="AH38" s="333"/>
      <c r="AI38" s="333"/>
      <c r="AJ38" s="333"/>
      <c r="AK38" s="333"/>
      <c r="AL38" s="333"/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</row>
    <row r="39" spans="1:49" s="335" customFormat="1" ht="34.5" customHeight="1" x14ac:dyDescent="0.25">
      <c r="A39" s="333"/>
      <c r="B39" s="510" t="s">
        <v>618</v>
      </c>
      <c r="C39" s="497"/>
      <c r="D39" s="497"/>
      <c r="E39" s="499"/>
      <c r="F39" s="497"/>
      <c r="G39" s="468"/>
      <c r="H39" s="468"/>
      <c r="I39" s="468"/>
      <c r="J39" s="501"/>
      <c r="K39" s="501"/>
      <c r="L39" s="501"/>
      <c r="M39" s="501"/>
      <c r="N39" s="501"/>
      <c r="O39" s="500"/>
      <c r="P39" s="500"/>
      <c r="Q39" s="501"/>
      <c r="R39" s="501"/>
      <c r="S39" s="501"/>
      <c r="T39" s="468"/>
      <c r="U39" s="468"/>
      <c r="V39" s="468"/>
      <c r="W39" s="468"/>
      <c r="X39" s="497"/>
      <c r="Y39" s="497"/>
      <c r="Z39" s="497"/>
      <c r="AA39" s="351"/>
      <c r="AB39" s="333"/>
    </row>
    <row r="40" spans="1:49" s="335" customFormat="1" ht="34.5" customHeight="1" x14ac:dyDescent="0.25">
      <c r="A40" s="333"/>
      <c r="B40" s="510" t="s">
        <v>619</v>
      </c>
      <c r="C40" s="497"/>
      <c r="D40" s="497"/>
      <c r="E40" s="499"/>
      <c r="F40" s="497"/>
      <c r="G40" s="500"/>
      <c r="H40" s="500"/>
      <c r="I40" s="500"/>
      <c r="J40" s="500"/>
      <c r="K40" s="500"/>
      <c r="L40" s="500"/>
      <c r="M40" s="500"/>
      <c r="N40" s="500"/>
      <c r="O40" s="500"/>
      <c r="P40" s="500"/>
      <c r="Q40" s="497"/>
      <c r="R40" s="497"/>
      <c r="S40" s="497"/>
      <c r="T40" s="497"/>
      <c r="U40" s="497"/>
      <c r="V40" s="500"/>
      <c r="W40" s="500"/>
      <c r="X40" s="497"/>
      <c r="Y40" s="497"/>
      <c r="Z40" s="497"/>
      <c r="AA40" s="359"/>
      <c r="AB40" s="333"/>
    </row>
    <row r="41" spans="1:49" s="335" customFormat="1" ht="34.5" customHeight="1" x14ac:dyDescent="0.25">
      <c r="A41" s="333"/>
      <c r="B41" s="253" t="s">
        <v>535</v>
      </c>
      <c r="C41" s="424"/>
      <c r="D41" s="424"/>
      <c r="E41" s="470"/>
      <c r="F41" s="424"/>
      <c r="G41" s="424"/>
      <c r="H41" s="471"/>
      <c r="I41" s="472"/>
      <c r="J41" s="472"/>
      <c r="K41" s="472"/>
      <c r="L41" s="472"/>
      <c r="M41" s="472"/>
      <c r="N41" s="472"/>
      <c r="O41" s="472"/>
      <c r="P41" s="472"/>
      <c r="Q41" s="424"/>
      <c r="R41" s="424"/>
      <c r="S41" s="424"/>
      <c r="T41" s="424"/>
      <c r="U41" s="424"/>
      <c r="V41" s="472"/>
      <c r="W41" s="472"/>
      <c r="X41" s="424"/>
      <c r="Y41" s="424"/>
      <c r="Z41" s="424"/>
      <c r="AA41" s="360"/>
      <c r="AB41" s="333"/>
    </row>
    <row r="42" spans="1:49" s="335" customFormat="1" ht="34.5" customHeight="1" x14ac:dyDescent="0.25">
      <c r="A42" s="333"/>
      <c r="B42" s="253" t="s">
        <v>537</v>
      </c>
      <c r="C42" s="424"/>
      <c r="D42" s="424"/>
      <c r="E42" s="470"/>
      <c r="F42" s="424"/>
      <c r="G42" s="424"/>
      <c r="H42" s="471"/>
      <c r="I42" s="472"/>
      <c r="J42" s="472"/>
      <c r="K42" s="472"/>
      <c r="L42" s="472"/>
      <c r="M42" s="472"/>
      <c r="N42" s="472"/>
      <c r="O42" s="472"/>
      <c r="P42" s="472"/>
      <c r="Q42" s="424"/>
      <c r="R42" s="424"/>
      <c r="S42" s="424"/>
      <c r="T42" s="424"/>
      <c r="U42" s="424"/>
      <c r="V42" s="472"/>
      <c r="W42" s="472"/>
      <c r="X42" s="424"/>
      <c r="Y42" s="424"/>
      <c r="Z42" s="424"/>
      <c r="AA42" s="361"/>
      <c r="AB42" s="333"/>
    </row>
    <row r="43" spans="1:49" s="335" customFormat="1" ht="34.5" customHeight="1" x14ac:dyDescent="0.25">
      <c r="A43" s="333"/>
      <c r="B43" s="253" t="s">
        <v>538</v>
      </c>
      <c r="C43" s="424"/>
      <c r="D43" s="424"/>
      <c r="E43" s="470"/>
      <c r="F43" s="424"/>
      <c r="G43" s="424"/>
      <c r="H43" s="471"/>
      <c r="I43" s="472"/>
      <c r="J43" s="472"/>
      <c r="K43" s="472"/>
      <c r="L43" s="472"/>
      <c r="M43" s="472"/>
      <c r="N43" s="472"/>
      <c r="O43" s="472"/>
      <c r="P43" s="472"/>
      <c r="Q43" s="424"/>
      <c r="R43" s="424"/>
      <c r="S43" s="424"/>
      <c r="T43" s="424"/>
      <c r="U43" s="424"/>
      <c r="V43" s="472"/>
      <c r="W43" s="472"/>
      <c r="X43" s="424"/>
      <c r="Y43" s="424"/>
      <c r="Z43" s="424"/>
      <c r="AA43" s="348"/>
      <c r="AB43" s="333"/>
    </row>
    <row r="44" spans="1:49" x14ac:dyDescent="0.35">
      <c r="B44" s="507" t="s">
        <v>620</v>
      </c>
      <c r="C44" s="502"/>
      <c r="D44" s="502"/>
      <c r="E44" s="503"/>
      <c r="F44" s="502"/>
      <c r="G44" s="502"/>
      <c r="H44" s="502"/>
      <c r="I44" s="501"/>
      <c r="J44" s="501"/>
      <c r="K44" s="501"/>
      <c r="L44" s="501"/>
      <c r="M44" s="501"/>
      <c r="N44" s="501"/>
      <c r="O44" s="501"/>
      <c r="P44" s="501"/>
      <c r="Q44" s="501"/>
      <c r="R44" s="497"/>
      <c r="S44" s="497"/>
      <c r="T44" s="497"/>
      <c r="U44" s="468"/>
      <c r="V44" s="468"/>
      <c r="W44" s="468"/>
      <c r="X44" s="502"/>
      <c r="Y44" s="497"/>
      <c r="Z44" s="497"/>
    </row>
    <row r="45" spans="1:49" x14ac:dyDescent="0.35">
      <c r="B45" s="511" t="s">
        <v>621</v>
      </c>
      <c r="C45" s="497"/>
      <c r="D45" s="497"/>
      <c r="E45" s="499"/>
      <c r="F45" s="497"/>
      <c r="G45" s="500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00"/>
      <c r="U45" s="500"/>
      <c r="V45" s="500"/>
      <c r="W45" s="500"/>
      <c r="X45" s="497"/>
      <c r="Y45" s="497"/>
      <c r="Z45" s="497"/>
    </row>
    <row r="46" spans="1:49" x14ac:dyDescent="0.35">
      <c r="B46" s="251" t="s">
        <v>547</v>
      </c>
      <c r="C46" s="476"/>
      <c r="D46" s="476"/>
      <c r="E46" s="477"/>
      <c r="F46" s="424"/>
      <c r="G46" s="471"/>
      <c r="H46" s="471"/>
      <c r="I46" s="471"/>
      <c r="J46" s="471"/>
      <c r="K46" s="471"/>
      <c r="L46" s="471"/>
      <c r="M46" s="471"/>
      <c r="N46" s="471"/>
      <c r="O46" s="471"/>
      <c r="P46" s="471"/>
      <c r="Q46" s="471"/>
      <c r="R46" s="471"/>
      <c r="S46" s="471"/>
      <c r="T46" s="471"/>
      <c r="U46" s="471"/>
      <c r="V46" s="471"/>
      <c r="W46" s="471"/>
      <c r="X46" s="424"/>
      <c r="Y46" s="424"/>
      <c r="Z46" s="424"/>
    </row>
    <row r="47" spans="1:49" x14ac:dyDescent="0.35">
      <c r="B47" s="512" t="s">
        <v>549</v>
      </c>
      <c r="C47" s="476"/>
      <c r="D47" s="476"/>
      <c r="E47" s="477"/>
      <c r="F47" s="424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1"/>
      <c r="R47" s="471"/>
      <c r="S47" s="471"/>
      <c r="T47" s="471"/>
      <c r="U47" s="471"/>
      <c r="V47" s="471"/>
      <c r="W47" s="471"/>
      <c r="X47" s="424"/>
      <c r="Y47" s="424"/>
      <c r="Z47" s="424"/>
    </row>
    <row r="48" spans="1:49" x14ac:dyDescent="0.35">
      <c r="B48" s="509"/>
      <c r="C48" s="488" t="s">
        <v>582</v>
      </c>
      <c r="D48" s="488" t="s">
        <v>583</v>
      </c>
      <c r="E48" s="488" t="s">
        <v>584</v>
      </c>
      <c r="F48" s="488" t="s">
        <v>585</v>
      </c>
      <c r="G48" s="488" t="s">
        <v>586</v>
      </c>
      <c r="H48" s="488" t="s">
        <v>587</v>
      </c>
      <c r="I48" s="488" t="s">
        <v>588</v>
      </c>
      <c r="J48" s="488" t="s">
        <v>589</v>
      </c>
      <c r="K48" s="488" t="s">
        <v>590</v>
      </c>
      <c r="L48" s="488" t="s">
        <v>591</v>
      </c>
      <c r="M48" s="488" t="s">
        <v>592</v>
      </c>
      <c r="N48" s="488" t="s">
        <v>593</v>
      </c>
      <c r="O48" s="488" t="s">
        <v>595</v>
      </c>
      <c r="P48" s="488" t="s">
        <v>596</v>
      </c>
      <c r="Q48" s="488" t="s">
        <v>597</v>
      </c>
      <c r="R48" s="488" t="s">
        <v>598</v>
      </c>
      <c r="S48" s="488" t="s">
        <v>599</v>
      </c>
      <c r="T48" s="488" t="s">
        <v>600</v>
      </c>
      <c r="U48" s="488" t="s">
        <v>601</v>
      </c>
      <c r="V48" s="488" t="s">
        <v>602</v>
      </c>
      <c r="W48" s="488" t="s">
        <v>603</v>
      </c>
      <c r="X48" s="488" t="s">
        <v>604</v>
      </c>
      <c r="Y48" s="488" t="s">
        <v>605</v>
      </c>
      <c r="Z48" s="488" t="s">
        <v>606</v>
      </c>
    </row>
  </sheetData>
  <mergeCells count="1">
    <mergeCell ref="B3:AA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43"/>
  <sheetViews>
    <sheetView tabSelected="1" topLeftCell="A32" zoomScaleNormal="100" workbookViewId="0">
      <selection activeCell="M30" sqref="M30"/>
    </sheetView>
  </sheetViews>
  <sheetFormatPr defaultRowHeight="14.5" x14ac:dyDescent="0.35"/>
  <cols>
    <col min="2" max="2" width="7" customWidth="1"/>
    <col min="3" max="3" width="36" customWidth="1"/>
    <col min="6" max="6" width="11.1796875" customWidth="1"/>
    <col min="7" max="7" width="17.26953125" customWidth="1"/>
    <col min="8" max="8" width="14" customWidth="1"/>
    <col min="9" max="9" width="13.453125" customWidth="1"/>
  </cols>
  <sheetData>
    <row r="3" spans="2:9" x14ac:dyDescent="0.35">
      <c r="B3" s="637" t="s">
        <v>430</v>
      </c>
      <c r="C3" s="637" t="s">
        <v>431</v>
      </c>
      <c r="D3" s="637"/>
      <c r="E3" s="637"/>
      <c r="F3" s="637"/>
      <c r="G3" s="637" t="s">
        <v>432</v>
      </c>
      <c r="H3" s="638" t="s">
        <v>433</v>
      </c>
      <c r="I3" s="639" t="s">
        <v>434</v>
      </c>
    </row>
    <row r="4" spans="2:9" x14ac:dyDescent="0.35">
      <c r="B4" s="637"/>
      <c r="C4" s="637"/>
      <c r="D4" s="637"/>
      <c r="E4" s="637"/>
      <c r="F4" s="637"/>
      <c r="G4" s="637"/>
      <c r="H4" s="638"/>
      <c r="I4" s="639"/>
    </row>
    <row r="5" spans="2:9" x14ac:dyDescent="0.35">
      <c r="B5" s="637"/>
      <c r="C5" s="637"/>
      <c r="D5" s="637"/>
      <c r="E5" s="637"/>
      <c r="F5" s="637"/>
      <c r="G5" s="368" t="s">
        <v>435</v>
      </c>
      <c r="H5" s="368" t="s">
        <v>435</v>
      </c>
      <c r="I5" s="368" t="s">
        <v>435</v>
      </c>
    </row>
    <row r="6" spans="2:9" x14ac:dyDescent="0.35">
      <c r="B6" s="371">
        <v>1</v>
      </c>
      <c r="C6" s="627">
        <v>2</v>
      </c>
      <c r="D6" s="627"/>
      <c r="E6" s="627"/>
      <c r="F6" s="627"/>
      <c r="G6" s="368">
        <v>3</v>
      </c>
      <c r="H6" s="369">
        <v>5</v>
      </c>
      <c r="I6" s="370">
        <v>6</v>
      </c>
    </row>
    <row r="7" spans="2:9" x14ac:dyDescent="0.35">
      <c r="B7" s="374" t="s">
        <v>471</v>
      </c>
      <c r="C7" s="682" t="s">
        <v>472</v>
      </c>
      <c r="D7" s="683"/>
      <c r="E7" s="683"/>
      <c r="F7" s="684"/>
      <c r="G7" s="380">
        <f>SUM(G8:G10)</f>
        <v>0</v>
      </c>
      <c r="H7" s="380" t="e">
        <f t="shared" ref="H7:I7" si="0">SUM(H8:H10)</f>
        <v>#VALUE!</v>
      </c>
      <c r="I7" s="380" t="e">
        <f t="shared" si="0"/>
        <v>#VALUE!</v>
      </c>
    </row>
    <row r="8" spans="2:9" ht="38.25" customHeight="1" x14ac:dyDescent="0.35">
      <c r="B8" s="375" t="s">
        <v>473</v>
      </c>
      <c r="C8" s="679" t="s">
        <v>657</v>
      </c>
      <c r="D8" s="680"/>
      <c r="E8" s="680"/>
      <c r="F8" s="681"/>
      <c r="G8" s="483" t="str">
        <f>'Deviz general si obiect'!H45</f>
        <v>-</v>
      </c>
      <c r="H8" s="484" t="e">
        <f>G8*0.19</f>
        <v>#VALUE!</v>
      </c>
      <c r="I8" s="484" t="e">
        <f>H8+G8</f>
        <v>#VALUE!</v>
      </c>
    </row>
    <row r="9" spans="2:9" x14ac:dyDescent="0.35">
      <c r="B9" s="375" t="s">
        <v>475</v>
      </c>
      <c r="C9" s="685" t="s">
        <v>476</v>
      </c>
      <c r="D9" s="686"/>
      <c r="E9" s="686"/>
      <c r="F9" s="687"/>
      <c r="G9" s="483">
        <v>0</v>
      </c>
      <c r="H9" s="484">
        <f t="shared" ref="H9:H10" si="1">G9*0.19</f>
        <v>0</v>
      </c>
      <c r="I9" s="484">
        <f t="shared" ref="I9:I10" si="2">H9+G9</f>
        <v>0</v>
      </c>
    </row>
    <row r="10" spans="2:9" x14ac:dyDescent="0.35">
      <c r="B10" s="375" t="s">
        <v>477</v>
      </c>
      <c r="C10" s="688" t="s">
        <v>658</v>
      </c>
      <c r="D10" s="688"/>
      <c r="E10" s="688"/>
      <c r="F10" s="688"/>
      <c r="G10" s="483">
        <v>0</v>
      </c>
      <c r="H10" s="484">
        <f t="shared" si="1"/>
        <v>0</v>
      </c>
      <c r="I10" s="484">
        <f t="shared" si="2"/>
        <v>0</v>
      </c>
    </row>
    <row r="11" spans="2:9" ht="24.75" customHeight="1" x14ac:dyDescent="0.35">
      <c r="B11" s="376">
        <v>3.2</v>
      </c>
      <c r="C11" s="689" t="s">
        <v>479</v>
      </c>
      <c r="D11" s="690"/>
      <c r="E11" s="690"/>
      <c r="F11" s="691"/>
      <c r="G11" s="379">
        <f>'Deviz general si obiect'!H48</f>
        <v>0</v>
      </c>
      <c r="H11" s="379">
        <f t="shared" ref="H11:I11" si="3">SUM(H12:H20)</f>
        <v>0</v>
      </c>
      <c r="I11" s="379">
        <f t="shared" si="3"/>
        <v>0</v>
      </c>
    </row>
    <row r="12" spans="2:9" ht="24.75" customHeight="1" x14ac:dyDescent="0.35">
      <c r="B12" s="377"/>
      <c r="C12" s="679" t="s">
        <v>659</v>
      </c>
      <c r="D12" s="680"/>
      <c r="E12" s="680"/>
      <c r="F12" s="681"/>
      <c r="G12" s="485">
        <v>0</v>
      </c>
      <c r="H12" s="484">
        <f t="shared" ref="H12" si="4">G12*0.19</f>
        <v>0</v>
      </c>
      <c r="I12" s="484">
        <f t="shared" ref="I12" si="5">H12+G12</f>
        <v>0</v>
      </c>
    </row>
    <row r="13" spans="2:9" ht="24.75" customHeight="1" x14ac:dyDescent="0.35">
      <c r="B13" s="377"/>
      <c r="C13" s="679" t="s">
        <v>660</v>
      </c>
      <c r="D13" s="680"/>
      <c r="E13" s="680"/>
      <c r="F13" s="681"/>
      <c r="G13" s="485">
        <v>0</v>
      </c>
      <c r="H13" s="484">
        <f t="shared" ref="H13:H20" si="6">G13*0.19</f>
        <v>0</v>
      </c>
      <c r="I13" s="484">
        <f t="shared" ref="I13:I20" si="7">H13+G13</f>
        <v>0</v>
      </c>
    </row>
    <row r="14" spans="2:9" ht="64.5" customHeight="1" x14ac:dyDescent="0.35">
      <c r="B14" s="377"/>
      <c r="C14" s="679" t="s">
        <v>661</v>
      </c>
      <c r="D14" s="680"/>
      <c r="E14" s="680"/>
      <c r="F14" s="681"/>
      <c r="G14" s="485">
        <v>0</v>
      </c>
      <c r="H14" s="484">
        <f t="shared" si="6"/>
        <v>0</v>
      </c>
      <c r="I14" s="484">
        <f t="shared" si="7"/>
        <v>0</v>
      </c>
    </row>
    <row r="15" spans="2:9" ht="24.75" customHeight="1" x14ac:dyDescent="0.35">
      <c r="B15" s="377"/>
      <c r="C15" s="679" t="s">
        <v>662</v>
      </c>
      <c r="D15" s="680"/>
      <c r="E15" s="680"/>
      <c r="F15" s="681"/>
      <c r="G15" s="485">
        <v>0</v>
      </c>
      <c r="H15" s="484">
        <f t="shared" si="6"/>
        <v>0</v>
      </c>
      <c r="I15" s="484">
        <f t="shared" si="7"/>
        <v>0</v>
      </c>
    </row>
    <row r="16" spans="2:9" ht="24.75" customHeight="1" x14ac:dyDescent="0.35">
      <c r="B16" s="377"/>
      <c r="C16" s="679" t="s">
        <v>663</v>
      </c>
      <c r="D16" s="680"/>
      <c r="E16" s="680"/>
      <c r="F16" s="681"/>
      <c r="G16" s="485">
        <v>0</v>
      </c>
      <c r="H16" s="484">
        <f t="shared" si="6"/>
        <v>0</v>
      </c>
      <c r="I16" s="484">
        <f t="shared" si="7"/>
        <v>0</v>
      </c>
    </row>
    <row r="17" spans="2:9" ht="24.75" customHeight="1" x14ac:dyDescent="0.35">
      <c r="B17" s="377"/>
      <c r="C17" s="679" t="s">
        <v>664</v>
      </c>
      <c r="D17" s="680"/>
      <c r="E17" s="680"/>
      <c r="F17" s="681"/>
      <c r="G17" s="485">
        <v>0</v>
      </c>
      <c r="H17" s="484">
        <f t="shared" si="6"/>
        <v>0</v>
      </c>
      <c r="I17" s="484">
        <f t="shared" si="7"/>
        <v>0</v>
      </c>
    </row>
    <row r="18" spans="2:9" ht="24.75" customHeight="1" x14ac:dyDescent="0.35">
      <c r="B18" s="377"/>
      <c r="C18" s="679" t="s">
        <v>665</v>
      </c>
      <c r="D18" s="680"/>
      <c r="E18" s="680"/>
      <c r="F18" s="681"/>
      <c r="G18" s="485">
        <v>0</v>
      </c>
      <c r="H18" s="484">
        <f t="shared" si="6"/>
        <v>0</v>
      </c>
      <c r="I18" s="484">
        <f t="shared" si="7"/>
        <v>0</v>
      </c>
    </row>
    <row r="19" spans="2:9" ht="24.75" customHeight="1" x14ac:dyDescent="0.35">
      <c r="B19" s="377"/>
      <c r="C19" s="679" t="s">
        <v>666</v>
      </c>
      <c r="D19" s="680"/>
      <c r="E19" s="680"/>
      <c r="F19" s="681"/>
      <c r="G19" s="485">
        <v>0</v>
      </c>
      <c r="H19" s="484">
        <f t="shared" si="6"/>
        <v>0</v>
      </c>
      <c r="I19" s="484">
        <f t="shared" si="7"/>
        <v>0</v>
      </c>
    </row>
    <row r="20" spans="2:9" ht="24.75" customHeight="1" x14ac:dyDescent="0.35">
      <c r="B20" s="377"/>
      <c r="C20" s="679" t="s">
        <v>667</v>
      </c>
      <c r="D20" s="680"/>
      <c r="E20" s="680"/>
      <c r="F20" s="681"/>
      <c r="G20" s="485">
        <v>0</v>
      </c>
      <c r="H20" s="484">
        <f t="shared" si="6"/>
        <v>0</v>
      </c>
      <c r="I20" s="484">
        <f t="shared" si="7"/>
        <v>0</v>
      </c>
    </row>
    <row r="21" spans="2:9" ht="62.25" customHeight="1" x14ac:dyDescent="0.35">
      <c r="B21" s="376">
        <v>3.3</v>
      </c>
      <c r="C21" s="689" t="s">
        <v>669</v>
      </c>
      <c r="D21" s="690"/>
      <c r="E21" s="690"/>
      <c r="F21" s="691"/>
      <c r="G21" s="379">
        <f>'Deviz general si obiect'!H49</f>
        <v>0</v>
      </c>
      <c r="H21" s="380">
        <f>G21*0.19</f>
        <v>0</v>
      </c>
      <c r="I21" s="380">
        <f>H21+G21</f>
        <v>0</v>
      </c>
    </row>
    <row r="22" spans="2:9" ht="23.25" customHeight="1" x14ac:dyDescent="0.35">
      <c r="B22" s="376">
        <v>3.4</v>
      </c>
      <c r="C22" s="689" t="s">
        <v>668</v>
      </c>
      <c r="D22" s="690"/>
      <c r="E22" s="690"/>
      <c r="F22" s="691"/>
      <c r="G22" s="379">
        <f>'Deviz general si obiect'!H50</f>
        <v>0</v>
      </c>
      <c r="H22" s="380">
        <f>G22*0.19</f>
        <v>0</v>
      </c>
      <c r="I22" s="380">
        <f>H22+G22</f>
        <v>0</v>
      </c>
    </row>
    <row r="23" spans="2:9" x14ac:dyDescent="0.35">
      <c r="B23" s="376">
        <v>3.5</v>
      </c>
      <c r="C23" s="689" t="s">
        <v>670</v>
      </c>
      <c r="D23" s="690"/>
      <c r="E23" s="690"/>
      <c r="F23" s="691"/>
      <c r="G23" s="380">
        <f>SUM(G24:G29)</f>
        <v>0</v>
      </c>
      <c r="H23" s="380">
        <f t="shared" ref="H23:I23" si="8">SUM(H24:H29)</f>
        <v>0</v>
      </c>
      <c r="I23" s="380">
        <f t="shared" si="8"/>
        <v>0</v>
      </c>
    </row>
    <row r="24" spans="2:9" x14ac:dyDescent="0.35">
      <c r="B24" s="378" t="s">
        <v>483</v>
      </c>
      <c r="C24" s="679" t="s">
        <v>484</v>
      </c>
      <c r="D24" s="680"/>
      <c r="E24" s="680"/>
      <c r="F24" s="681"/>
      <c r="G24" s="412" t="str">
        <f>'Deviz general si obiect'!H52</f>
        <v>-</v>
      </c>
      <c r="H24" s="412" t="str">
        <f>'Deviz general si obiect'!I52</f>
        <v>-</v>
      </c>
      <c r="I24" s="412" t="str">
        <f>'Deviz general si obiect'!J52</f>
        <v>-</v>
      </c>
    </row>
    <row r="25" spans="2:9" x14ac:dyDescent="0.35">
      <c r="B25" s="378" t="s">
        <v>485</v>
      </c>
      <c r="C25" s="679" t="s">
        <v>486</v>
      </c>
      <c r="D25" s="680"/>
      <c r="E25" s="680"/>
      <c r="F25" s="681"/>
      <c r="G25" s="412" t="str">
        <f>'Deviz general si obiect'!H53</f>
        <v>-</v>
      </c>
      <c r="H25" s="412" t="str">
        <f>'Deviz general si obiect'!I53</f>
        <v>-</v>
      </c>
      <c r="I25" s="412" t="str">
        <f>'Deviz general si obiect'!J53</f>
        <v>-</v>
      </c>
    </row>
    <row r="26" spans="2:9" ht="30.75" customHeight="1" x14ac:dyDescent="0.35">
      <c r="B26" s="378" t="s">
        <v>487</v>
      </c>
      <c r="C26" s="679" t="s">
        <v>488</v>
      </c>
      <c r="D26" s="680"/>
      <c r="E26" s="680"/>
      <c r="F26" s="681"/>
      <c r="G26" s="412">
        <f>'Deviz general si obiect'!H54</f>
        <v>0</v>
      </c>
      <c r="H26" s="412">
        <f>'Deviz general si obiect'!I54</f>
        <v>0</v>
      </c>
      <c r="I26" s="412">
        <f>'Deviz general si obiect'!J54</f>
        <v>0</v>
      </c>
    </row>
    <row r="27" spans="2:9" ht="27" customHeight="1" x14ac:dyDescent="0.35">
      <c r="B27" s="378" t="s">
        <v>489</v>
      </c>
      <c r="C27" s="679" t="s">
        <v>490</v>
      </c>
      <c r="D27" s="680"/>
      <c r="E27" s="680"/>
      <c r="F27" s="681"/>
      <c r="G27" s="412">
        <f>'Deviz general si obiect'!H55</f>
        <v>0</v>
      </c>
      <c r="H27" s="412">
        <f>'Deviz general si obiect'!I55</f>
        <v>0</v>
      </c>
      <c r="I27" s="412">
        <f>'Deviz general si obiect'!J55</f>
        <v>0</v>
      </c>
    </row>
    <row r="28" spans="2:9" x14ac:dyDescent="0.35">
      <c r="B28" s="378" t="s">
        <v>491</v>
      </c>
      <c r="C28" s="679" t="s">
        <v>492</v>
      </c>
      <c r="D28" s="680"/>
      <c r="E28" s="680"/>
      <c r="F28" s="681"/>
      <c r="G28" s="412">
        <f>'Deviz general si obiect'!H56</f>
        <v>0</v>
      </c>
      <c r="H28" s="412">
        <f>'Deviz general si obiect'!I56</f>
        <v>0</v>
      </c>
      <c r="I28" s="412">
        <f>'Deviz general si obiect'!J56</f>
        <v>0</v>
      </c>
    </row>
    <row r="29" spans="2:9" x14ac:dyDescent="0.35">
      <c r="B29" s="378" t="s">
        <v>493</v>
      </c>
      <c r="C29" s="679" t="s">
        <v>494</v>
      </c>
      <c r="D29" s="680"/>
      <c r="E29" s="680"/>
      <c r="F29" s="681"/>
      <c r="G29" s="412">
        <f>'Deviz general si obiect'!H57</f>
        <v>0</v>
      </c>
      <c r="H29" s="412">
        <f>'Deviz general si obiect'!I57</f>
        <v>0</v>
      </c>
      <c r="I29" s="412">
        <f>'Deviz general si obiect'!J57</f>
        <v>0</v>
      </c>
    </row>
    <row r="30" spans="2:9" ht="25.5" customHeight="1" x14ac:dyDescent="0.35">
      <c r="B30" s="376">
        <v>3.6</v>
      </c>
      <c r="C30" s="689" t="s">
        <v>671</v>
      </c>
      <c r="D30" s="690"/>
      <c r="E30" s="690"/>
      <c r="F30" s="691"/>
      <c r="G30" s="379">
        <f>SUM(G31:G34)</f>
        <v>0</v>
      </c>
      <c r="H30" s="379">
        <f t="shared" ref="H30:I30" si="9">SUM(H31:H34)</f>
        <v>0</v>
      </c>
      <c r="I30" s="379">
        <f t="shared" si="9"/>
        <v>0</v>
      </c>
    </row>
    <row r="31" spans="2:9" ht="36.75" customHeight="1" x14ac:dyDescent="0.35">
      <c r="B31" s="378"/>
      <c r="C31" s="679" t="s">
        <v>674</v>
      </c>
      <c r="D31" s="680"/>
      <c r="E31" s="680"/>
      <c r="F31" s="681"/>
      <c r="G31" s="486">
        <v>0</v>
      </c>
      <c r="H31" s="486">
        <v>0</v>
      </c>
      <c r="I31" s="486">
        <v>0</v>
      </c>
    </row>
    <row r="32" spans="2:9" ht="44.25" customHeight="1" x14ac:dyDescent="0.35">
      <c r="B32" s="378"/>
      <c r="C32" s="679" t="s">
        <v>675</v>
      </c>
      <c r="D32" s="680"/>
      <c r="E32" s="680"/>
      <c r="F32" s="681"/>
      <c r="G32" s="486">
        <v>0</v>
      </c>
      <c r="H32" s="486">
        <v>0</v>
      </c>
      <c r="I32" s="486">
        <v>0</v>
      </c>
    </row>
    <row r="33" spans="2:9" ht="41.25" customHeight="1" x14ac:dyDescent="0.35">
      <c r="B33" s="378"/>
      <c r="C33" s="679" t="s">
        <v>676</v>
      </c>
      <c r="D33" s="680"/>
      <c r="E33" s="680"/>
      <c r="F33" s="681"/>
      <c r="G33" s="486">
        <v>0</v>
      </c>
      <c r="H33" s="486">
        <v>0</v>
      </c>
      <c r="I33" s="486">
        <v>0</v>
      </c>
    </row>
    <row r="34" spans="2:9" x14ac:dyDescent="0.35">
      <c r="B34" s="378"/>
      <c r="C34" s="679" t="s">
        <v>671</v>
      </c>
      <c r="D34" s="680"/>
      <c r="E34" s="680"/>
      <c r="F34" s="681"/>
      <c r="G34" s="486">
        <f>'Deviz general si obiect'!H58</f>
        <v>0</v>
      </c>
      <c r="H34" s="486">
        <f>'Deviz general si obiect'!I58</f>
        <v>0</v>
      </c>
      <c r="I34" s="486">
        <f>'Deviz general si obiect'!J58</f>
        <v>0</v>
      </c>
    </row>
    <row r="35" spans="2:9" x14ac:dyDescent="0.35">
      <c r="B35" s="376">
        <v>3.7</v>
      </c>
      <c r="C35" s="689" t="s">
        <v>672</v>
      </c>
      <c r="D35" s="690"/>
      <c r="E35" s="690"/>
      <c r="F35" s="691"/>
      <c r="G35" s="380">
        <f>SUM(G36:G37)</f>
        <v>0</v>
      </c>
      <c r="H35" s="380" t="e">
        <f t="shared" ref="H35:I35" si="10">SUM(H36:H37)</f>
        <v>#VALUE!</v>
      </c>
      <c r="I35" s="380" t="e">
        <f t="shared" si="10"/>
        <v>#VALUE!</v>
      </c>
    </row>
    <row r="36" spans="2:9" x14ac:dyDescent="0.35">
      <c r="B36" s="378" t="s">
        <v>497</v>
      </c>
      <c r="C36" s="679" t="s">
        <v>498</v>
      </c>
      <c r="D36" s="680"/>
      <c r="E36" s="680"/>
      <c r="F36" s="681"/>
      <c r="G36" s="412" t="str">
        <f>'Deviz general si obiect'!H60</f>
        <v>-</v>
      </c>
      <c r="H36" s="411" t="e">
        <f t="shared" ref="H36" si="11">G36*0.19</f>
        <v>#VALUE!</v>
      </c>
      <c r="I36" s="411" t="e">
        <f t="shared" ref="I36" si="12">H36+G36</f>
        <v>#VALUE!</v>
      </c>
    </row>
    <row r="37" spans="2:9" x14ac:dyDescent="0.35">
      <c r="B37" s="378" t="s">
        <v>499</v>
      </c>
      <c r="C37" s="679" t="s">
        <v>500</v>
      </c>
      <c r="D37" s="680"/>
      <c r="E37" s="680"/>
      <c r="F37" s="681"/>
      <c r="G37" s="411">
        <v>0</v>
      </c>
      <c r="H37" s="411">
        <f t="shared" ref="H37" si="13">G37*0.19</f>
        <v>0</v>
      </c>
      <c r="I37" s="411">
        <f t="shared" ref="I37" si="14">H37+G37</f>
        <v>0</v>
      </c>
    </row>
    <row r="38" spans="2:9" x14ac:dyDescent="0.35">
      <c r="B38" s="376">
        <v>3.8</v>
      </c>
      <c r="C38" s="689" t="s">
        <v>673</v>
      </c>
      <c r="D38" s="690"/>
      <c r="E38" s="690"/>
      <c r="F38" s="691"/>
      <c r="G38" s="380">
        <f>SUM(G39:G42)</f>
        <v>0</v>
      </c>
      <c r="H38" s="380">
        <f t="shared" ref="H38:I38" si="15">SUM(H39:H42)</f>
        <v>0</v>
      </c>
      <c r="I38" s="380">
        <f t="shared" si="15"/>
        <v>0</v>
      </c>
    </row>
    <row r="39" spans="2:9" x14ac:dyDescent="0.35">
      <c r="B39" s="378" t="s">
        <v>502</v>
      </c>
      <c r="C39" s="679" t="s">
        <v>503</v>
      </c>
      <c r="D39" s="680"/>
      <c r="E39" s="680"/>
      <c r="F39" s="681"/>
      <c r="G39" s="411">
        <f>'Deviz general si obiect'!H63</f>
        <v>0</v>
      </c>
      <c r="H39" s="411">
        <f t="shared" ref="H39" si="16">G39*0.19</f>
        <v>0</v>
      </c>
      <c r="I39" s="411">
        <f t="shared" ref="I39" si="17">H39+G39</f>
        <v>0</v>
      </c>
    </row>
    <row r="40" spans="2:9" x14ac:dyDescent="0.35">
      <c r="B40" s="378" t="s">
        <v>504</v>
      </c>
      <c r="C40" s="679" t="s">
        <v>505</v>
      </c>
      <c r="D40" s="680"/>
      <c r="E40" s="680"/>
      <c r="F40" s="681"/>
      <c r="G40" s="411">
        <f>'Deviz general si obiect'!H64</f>
        <v>0</v>
      </c>
      <c r="H40" s="411">
        <f>'Deviz general si obiect'!I64</f>
        <v>0</v>
      </c>
      <c r="I40" s="411">
        <f>'Deviz general si obiect'!J64</f>
        <v>0</v>
      </c>
    </row>
    <row r="41" spans="2:9" ht="33.75" customHeight="1" x14ac:dyDescent="0.35">
      <c r="B41" s="378" t="s">
        <v>506</v>
      </c>
      <c r="C41" s="679" t="s">
        <v>507</v>
      </c>
      <c r="D41" s="680"/>
      <c r="E41" s="680"/>
      <c r="F41" s="681"/>
      <c r="G41" s="411">
        <f>'Deviz general si obiect'!H65</f>
        <v>0</v>
      </c>
      <c r="H41" s="411">
        <f>'Deviz general si obiect'!I65</f>
        <v>0</v>
      </c>
      <c r="I41" s="411">
        <f>'Deviz general si obiect'!J65</f>
        <v>0</v>
      </c>
    </row>
    <row r="42" spans="2:9" x14ac:dyDescent="0.35">
      <c r="B42" s="378" t="s">
        <v>508</v>
      </c>
      <c r="C42" s="679" t="s">
        <v>509</v>
      </c>
      <c r="D42" s="680"/>
      <c r="E42" s="680"/>
      <c r="F42" s="681"/>
      <c r="G42" s="411">
        <f>'Deviz general si obiect'!H66</f>
        <v>0</v>
      </c>
      <c r="H42" s="411">
        <f>'Deviz general si obiect'!I66</f>
        <v>0</v>
      </c>
      <c r="I42" s="411">
        <f>'Deviz general si obiect'!J66</f>
        <v>0</v>
      </c>
    </row>
    <row r="43" spans="2:9" x14ac:dyDescent="0.35">
      <c r="B43" s="692" t="s">
        <v>510</v>
      </c>
      <c r="C43" s="692"/>
      <c r="D43" s="692"/>
      <c r="E43" s="692"/>
      <c r="F43" s="692"/>
      <c r="G43" s="487">
        <f>SUM(G38,G35,G30,G23,G22,G21,G11,G7)</f>
        <v>0</v>
      </c>
      <c r="H43" s="487" t="e">
        <f t="shared" ref="H43:I43" si="18">SUM(H38,H35,H30,H23,H22,H21,H11,H7)</f>
        <v>#VALUE!</v>
      </c>
      <c r="I43" s="487" t="e">
        <f t="shared" si="18"/>
        <v>#VALUE!</v>
      </c>
    </row>
  </sheetData>
  <mergeCells count="43">
    <mergeCell ref="C41:F41"/>
    <mergeCell ref="C42:F42"/>
    <mergeCell ref="B43:F43"/>
    <mergeCell ref="C28:F28"/>
    <mergeCell ref="C29:F29"/>
    <mergeCell ref="C30:F30"/>
    <mergeCell ref="C35:F35"/>
    <mergeCell ref="C36:F36"/>
    <mergeCell ref="C37:F37"/>
    <mergeCell ref="C32:F32"/>
    <mergeCell ref="C33:F33"/>
    <mergeCell ref="C34:F34"/>
    <mergeCell ref="C20:F20"/>
    <mergeCell ref="C31:F31"/>
    <mergeCell ref="C38:F38"/>
    <mergeCell ref="C39:F39"/>
    <mergeCell ref="C40:F40"/>
    <mergeCell ref="C22:F22"/>
    <mergeCell ref="C23:F23"/>
    <mergeCell ref="C24:F24"/>
    <mergeCell ref="C25:F25"/>
    <mergeCell ref="C26:F26"/>
    <mergeCell ref="C27:F27"/>
    <mergeCell ref="C21:F21"/>
    <mergeCell ref="C6:F6"/>
    <mergeCell ref="C16:F16"/>
    <mergeCell ref="C17:F17"/>
    <mergeCell ref="C18:F18"/>
    <mergeCell ref="C19:F19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B3:B5"/>
    <mergeCell ref="C3:F5"/>
    <mergeCell ref="G3:G4"/>
    <mergeCell ref="H3:H4"/>
    <mergeCell ref="I3:I4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Formule</vt:lpstr>
      <vt:lpstr>Deviz general si obiect</vt:lpstr>
      <vt:lpstr>Deviz detaliat</vt:lpstr>
      <vt:lpstr>Grafic</vt:lpstr>
      <vt:lpstr>Sheet1</vt:lpstr>
      <vt:lpstr>Deviz financiar</vt:lpstr>
      <vt:lpstr>cm</vt:lpstr>
      <vt:lpstr>durata</vt:lpstr>
      <vt:lpstr>euro</vt:lpstr>
      <vt:lpstr>nob0</vt:lpstr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Secretar</cp:lastModifiedBy>
  <cp:lastPrinted>2017-10-30T11:30:04Z</cp:lastPrinted>
  <dcterms:created xsi:type="dcterms:W3CDTF">2017-04-27T06:07:51Z</dcterms:created>
  <dcterms:modified xsi:type="dcterms:W3CDTF">2018-09-24T08:46:54Z</dcterms:modified>
</cp:coreProperties>
</file>